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n\Documents\Centennial 2020\Oct 2019\Financials\"/>
    </mc:Choice>
  </mc:AlternateContent>
  <bookViews>
    <workbookView xWindow="0" yWindow="0" windowWidth="16560" windowHeight="8400"/>
  </bookViews>
  <sheets>
    <sheet name="Statement of Activitie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'Statement of Activities'!$A:$F,'Statement of Activities'!$1:$2</definedName>
    <definedName name="QB_COLUMN_59200" localSheetId="0" hidden="1">'Statement of Activities'!$G$2</definedName>
    <definedName name="QB_COLUMN_62230" localSheetId="0" hidden="1">'Statement of Activities'!$M$2</definedName>
    <definedName name="QB_COLUMN_63620" localSheetId="0" hidden="1">'Statement of Activities'!$K$2</definedName>
    <definedName name="QB_COLUMN_63650" localSheetId="0" hidden="1">'Statement of Activities'!$Q$2</definedName>
    <definedName name="QB_COLUMN_76210" localSheetId="0" hidden="1">'Statement of Activities'!$I$2</definedName>
    <definedName name="QB_COLUMN_76240" localSheetId="0" hidden="1">'Statement of Activities'!$O$2</definedName>
    <definedName name="QB_COLUMN_76260" localSheetId="0" hidden="1">'Statement of Activities'!$R$2</definedName>
    <definedName name="QB_DATA_0" localSheetId="0" hidden="1">'Statement of Activities'!$5:$5,'Statement of Activities'!$6:$6,'Statement of Activities'!$7:$7,'Statement of Activities'!$8:$8,'Statement of Activities'!$9:$9,'Statement of Activities'!$10:$10,'Statement of Activities'!$11:$11,'Statement of Activities'!$12:$12,'Statement of Activities'!$13:$13,'Statement of Activities'!$14:$14,'Statement of Activities'!$19:$19,'Statement of Activities'!$20:$20,'Statement of Activities'!$21:$21,'Statement of Activities'!$22:$22,'Statement of Activities'!$23:$23,'Statement of Activities'!$24:$24</definedName>
    <definedName name="QB_DATA_1" localSheetId="0" hidden="1">'Statement of Activities'!$25:$25,'Statement of Activities'!$26:$26,'Statement of Activities'!$29:$29,'Statement of Activities'!$30:$30,'Statement of Activities'!$31:$31,'Statement of Activities'!$32:$32,'Statement of Activities'!$33:$33,'Statement of Activities'!$34:$34,'Statement of Activities'!$35:$35,'Statement of Activities'!$36:$36,'Statement of Activities'!$37:$37,'Statement of Activities'!$38:$38,'Statement of Activities'!$39:$39,'Statement of Activities'!$40:$40,'Statement of Activities'!$41:$41,'Statement of Activities'!$42:$42</definedName>
    <definedName name="QB_DATA_2" localSheetId="0" hidden="1">'Statement of Activities'!$45:$45,'Statement of Activities'!$46:$46,'Statement of Activities'!$47:$47,'Statement of Activities'!$48:$48,'Statement of Activities'!$49:$49,'Statement of Activities'!$50:$50,'Statement of Activities'!$51:$51,'Statement of Activities'!$52:$52,'Statement of Activities'!$53:$53,'Statement of Activities'!$54:$54,'Statement of Activities'!$55:$55,'Statement of Activities'!$56:$56,'Statement of Activities'!$57:$57,'Statement of Activities'!$60:$60,'Statement of Activities'!$61:$61,'Statement of Activities'!$62:$62</definedName>
    <definedName name="QB_DATA_3" localSheetId="0" hidden="1">'Statement of Activities'!$63:$63,'Statement of Activities'!$66:$66,'Statement of Activities'!$67:$67,'Statement of Activities'!$68:$68,'Statement of Activities'!$69:$69,'Statement of Activities'!$70:$70,'Statement of Activities'!$71:$71,'Statement of Activities'!$72:$72,'Statement of Activities'!$73:$73,'Statement of Activities'!$74:$74,'Statement of Activities'!$75:$75,'Statement of Activities'!$78:$78,'Statement of Activities'!$79:$79,'Statement of Activities'!$80:$80,'Statement of Activities'!$81:$81,'Statement of Activities'!$82:$82</definedName>
    <definedName name="QB_DATA_4" localSheetId="0" hidden="1">'Statement of Activities'!$83:$83,'Statement of Activities'!$84:$84,'Statement of Activities'!$85:$85,'Statement of Activities'!$86:$86,'Statement of Activities'!$87:$87,'Statement of Activities'!$90:$90,'Statement of Activities'!$91:$91,'Statement of Activities'!$92:$92,'Statement of Activities'!$95:$95,'Statement of Activities'!$96:$96,'Statement of Activities'!$102:$102,'Statement of Activities'!$103:$103,'Statement of Activities'!$104:$104,'Statement of Activities'!$105:$105,'Statement of Activities'!$106:$106</definedName>
    <definedName name="QB_FORMULA_0" localSheetId="0" hidden="1">'Statement of Activities'!$K$5,'Statement of Activities'!$Q$5,'Statement of Activities'!$K$6,'Statement of Activities'!$Q$6,'Statement of Activities'!$K$7,'Statement of Activities'!$Q$7,'Statement of Activities'!$K$8,'Statement of Activities'!$Q$8,'Statement of Activities'!$K$11,'Statement of Activities'!$Q$11,'Statement of Activities'!$K$12,'Statement of Activities'!$Q$12,'Statement of Activities'!$K$13,'Statement of Activities'!$Q$13,'Statement of Activities'!$G$15,'Statement of Activities'!$I$15</definedName>
    <definedName name="QB_FORMULA_1" localSheetId="0" hidden="1">'Statement of Activities'!$K$15,'Statement of Activities'!$M$15,'Statement of Activities'!$O$15,'Statement of Activities'!$Q$15,'Statement of Activities'!$R$15,'Statement of Activities'!$G$16,'Statement of Activities'!$I$16,'Statement of Activities'!$K$16,'Statement of Activities'!$M$16,'Statement of Activities'!$O$16,'Statement of Activities'!$Q$16,'Statement of Activities'!$R$16,'Statement of Activities'!$K$19,'Statement of Activities'!$Q$19,'Statement of Activities'!$K$20,'Statement of Activities'!$Q$20</definedName>
    <definedName name="QB_FORMULA_10" localSheetId="0" hidden="1">'Statement of Activities'!$I$88,'Statement of Activities'!$K$88,'Statement of Activities'!$M$88,'Statement of Activities'!$O$88,'Statement of Activities'!$Q$88,'Statement of Activities'!$R$88,'Statement of Activities'!$K$90,'Statement of Activities'!$Q$90,'Statement of Activities'!$K$91,'Statement of Activities'!$Q$91,'Statement of Activities'!$K$92,'Statement of Activities'!$Q$92,'Statement of Activities'!$G$93,'Statement of Activities'!$I$93,'Statement of Activities'!$K$93,'Statement of Activities'!$M$93</definedName>
    <definedName name="QB_FORMULA_11" localSheetId="0" hidden="1">'Statement of Activities'!$O$93,'Statement of Activities'!$Q$93,'Statement of Activities'!$R$93,'Statement of Activities'!$K$95,'Statement of Activities'!$Q$95,'Statement of Activities'!$G$97,'Statement of Activities'!$I$97,'Statement of Activities'!$K$97,'Statement of Activities'!$M$97,'Statement of Activities'!$O$97,'Statement of Activities'!$Q$97,'Statement of Activities'!$R$97,'Statement of Activities'!$G$98,'Statement of Activities'!$I$98,'Statement of Activities'!$K$98,'Statement of Activities'!$M$98</definedName>
    <definedName name="QB_FORMULA_12" localSheetId="0" hidden="1">'Statement of Activities'!$O$98,'Statement of Activities'!$Q$98,'Statement of Activities'!$R$98,'Statement of Activities'!$G$99,'Statement of Activities'!$I$99,'Statement of Activities'!$K$99,'Statement of Activities'!$M$99,'Statement of Activities'!$O$99,'Statement of Activities'!$Q$99,'Statement of Activities'!$R$99,'Statement of Activities'!$K$102,'Statement of Activities'!$Q$102,'Statement of Activities'!$K$103,'Statement of Activities'!$Q$103,'Statement of Activities'!$K$105,'Statement of Activities'!$Q$105</definedName>
    <definedName name="QB_FORMULA_13" localSheetId="0" hidden="1">'Statement of Activities'!$K$106,'Statement of Activities'!$Q$106,'Statement of Activities'!$G$107,'Statement of Activities'!$I$107,'Statement of Activities'!$K$107,'Statement of Activities'!$M$107,'Statement of Activities'!$O$107,'Statement of Activities'!$Q$107,'Statement of Activities'!$R$107,'Statement of Activities'!$G$108,'Statement of Activities'!$I$108,'Statement of Activities'!$K$108,'Statement of Activities'!$M$108,'Statement of Activities'!$O$108,'Statement of Activities'!$Q$108,'Statement of Activities'!$R$108</definedName>
    <definedName name="QB_FORMULA_14" localSheetId="0" hidden="1">'Statement of Activities'!$G$109,'Statement of Activities'!$I$109,'Statement of Activities'!$K$109,'Statement of Activities'!$M$109,'Statement of Activities'!$O$109,'Statement of Activities'!$Q$109,'Statement of Activities'!$R$109</definedName>
    <definedName name="QB_FORMULA_2" localSheetId="0" hidden="1">'Statement of Activities'!$K$22,'Statement of Activities'!$Q$22,'Statement of Activities'!$K$23,'Statement of Activities'!$Q$23,'Statement of Activities'!$K$24,'Statement of Activities'!$Q$24,'Statement of Activities'!$K$25,'Statement of Activities'!$Q$25,'Statement of Activities'!$K$26,'Statement of Activities'!$Q$26,'Statement of Activities'!$G$27,'Statement of Activities'!$I$27,'Statement of Activities'!$K$27,'Statement of Activities'!$M$27,'Statement of Activities'!$O$27,'Statement of Activities'!$Q$27</definedName>
    <definedName name="QB_FORMULA_3" localSheetId="0" hidden="1">'Statement of Activities'!$R$27,'Statement of Activities'!$K$30,'Statement of Activities'!$Q$30,'Statement of Activities'!$K$31,'Statement of Activities'!$Q$31,'Statement of Activities'!$K$32,'Statement of Activities'!$Q$32,'Statement of Activities'!$K$33,'Statement of Activities'!$Q$33,'Statement of Activities'!$K$34,'Statement of Activities'!$Q$34,'Statement of Activities'!$K$35,'Statement of Activities'!$Q$35,'Statement of Activities'!$K$36,'Statement of Activities'!$Q$36,'Statement of Activities'!$K$38</definedName>
    <definedName name="QB_FORMULA_4" localSheetId="0" hidden="1">'Statement of Activities'!$Q$38,'Statement of Activities'!$K$39,'Statement of Activities'!$Q$39,'Statement of Activities'!$K$41,'Statement of Activities'!$Q$41,'Statement of Activities'!$K$42,'Statement of Activities'!$Q$42,'Statement of Activities'!$G$43,'Statement of Activities'!$I$43,'Statement of Activities'!$K$43,'Statement of Activities'!$M$43,'Statement of Activities'!$O$43,'Statement of Activities'!$Q$43,'Statement of Activities'!$R$43,'Statement of Activities'!$K$45,'Statement of Activities'!$Q$45</definedName>
    <definedName name="QB_FORMULA_5" localSheetId="0" hidden="1">'Statement of Activities'!$K$46,'Statement of Activities'!$Q$46,'Statement of Activities'!$K$47,'Statement of Activities'!$Q$47,'Statement of Activities'!$K$48,'Statement of Activities'!$Q$48,'Statement of Activities'!$K$49,'Statement of Activities'!$Q$49,'Statement of Activities'!$K$50,'Statement of Activities'!$Q$50,'Statement of Activities'!$K$51,'Statement of Activities'!$Q$51,'Statement of Activities'!$K$52,'Statement of Activities'!$Q$52,'Statement of Activities'!$K$53,'Statement of Activities'!$Q$53</definedName>
    <definedName name="QB_FORMULA_6" localSheetId="0" hidden="1">'Statement of Activities'!$K$54,'Statement of Activities'!$Q$54,'Statement of Activities'!$K$56,'Statement of Activities'!$Q$56,'Statement of Activities'!$G$58,'Statement of Activities'!$I$58,'Statement of Activities'!$K$58,'Statement of Activities'!$M$58,'Statement of Activities'!$O$58,'Statement of Activities'!$Q$58,'Statement of Activities'!$R$58,'Statement of Activities'!$K$60,'Statement of Activities'!$Q$60,'Statement of Activities'!$K$61,'Statement of Activities'!$Q$61,'Statement of Activities'!$K$62</definedName>
    <definedName name="QB_FORMULA_7" localSheetId="0" hidden="1">'Statement of Activities'!$Q$62,'Statement of Activities'!$K$63,'Statement of Activities'!$Q$63,'Statement of Activities'!$G$64,'Statement of Activities'!$I$64,'Statement of Activities'!$K$64,'Statement of Activities'!$M$64,'Statement of Activities'!$O$64,'Statement of Activities'!$Q$64,'Statement of Activities'!$R$64,'Statement of Activities'!$K$68,'Statement of Activities'!$Q$68,'Statement of Activities'!$K$69,'Statement of Activities'!$Q$69,'Statement of Activities'!$K$70,'Statement of Activities'!$Q$70</definedName>
    <definedName name="QB_FORMULA_8" localSheetId="0" hidden="1">'Statement of Activities'!$K$71,'Statement of Activities'!$Q$71,'Statement of Activities'!$K$72,'Statement of Activities'!$Q$72,'Statement of Activities'!$K$73,'Statement of Activities'!$Q$73,'Statement of Activities'!$K$74,'Statement of Activities'!$Q$74,'Statement of Activities'!$K$75,'Statement of Activities'!$Q$75,'Statement of Activities'!$G$76,'Statement of Activities'!$I$76,'Statement of Activities'!$K$76,'Statement of Activities'!$M$76,'Statement of Activities'!$O$76,'Statement of Activities'!$Q$76</definedName>
    <definedName name="QB_FORMULA_9" localSheetId="0" hidden="1">'Statement of Activities'!$R$76,'Statement of Activities'!$K$78,'Statement of Activities'!$Q$78,'Statement of Activities'!$K$81,'Statement of Activities'!$Q$81,'Statement of Activities'!$K$82,'Statement of Activities'!$Q$82,'Statement of Activities'!$K$84,'Statement of Activities'!$Q$84,'Statement of Activities'!$K$85,'Statement of Activities'!$Q$85,'Statement of Activities'!$K$86,'Statement of Activities'!$Q$86,'Statement of Activities'!$K$87,'Statement of Activities'!$Q$87,'Statement of Activities'!$G$88</definedName>
    <definedName name="QB_ROW_110240" localSheetId="0" hidden="1">'Statement of Activities'!$E$5</definedName>
    <definedName name="QB_ROW_117240" localSheetId="0" hidden="1">'Statement of Activities'!$E$6</definedName>
    <definedName name="QB_ROW_118240" localSheetId="0" hidden="1">'Statement of Activities'!$E$7</definedName>
    <definedName name="QB_ROW_121340" localSheetId="0" hidden="1">'Statement of Activities'!$E$11</definedName>
    <definedName name="QB_ROW_136040" localSheetId="0" hidden="1">'Statement of Activities'!$E$18</definedName>
    <definedName name="QB_ROW_136340" localSheetId="0" hidden="1">'Statement of Activities'!$E$27</definedName>
    <definedName name="QB_ROW_137040" localSheetId="0" hidden="1">'Statement of Activities'!$E$44</definedName>
    <definedName name="QB_ROW_137340" localSheetId="0" hidden="1">'Statement of Activities'!$E$58</definedName>
    <definedName name="QB_ROW_138040" localSheetId="0" hidden="1">'Statement of Activities'!$E$59</definedName>
    <definedName name="QB_ROW_138340" localSheetId="0" hidden="1">'Statement of Activities'!$E$64</definedName>
    <definedName name="QB_ROW_139040" localSheetId="0" hidden="1">'Statement of Activities'!$E$28</definedName>
    <definedName name="QB_ROW_139340" localSheetId="0" hidden="1">'Statement of Activities'!$E$43</definedName>
    <definedName name="QB_ROW_140040" localSheetId="0" hidden="1">'Statement of Activities'!$E$65</definedName>
    <definedName name="QB_ROW_140340" localSheetId="0" hidden="1">'Statement of Activities'!$E$76</definedName>
    <definedName name="QB_ROW_141040" localSheetId="0" hidden="1">'Statement of Activities'!$E$77</definedName>
    <definedName name="QB_ROW_141340" localSheetId="0" hidden="1">'Statement of Activities'!$E$88</definedName>
    <definedName name="QB_ROW_142040" localSheetId="0" hidden="1">'Statement of Activities'!$E$89</definedName>
    <definedName name="QB_ROW_142340" localSheetId="0" hidden="1">'Statement of Activities'!$E$93</definedName>
    <definedName name="QB_ROW_146250" localSheetId="0" hidden="1">'Statement of Activities'!$F$62</definedName>
    <definedName name="QB_ROW_148240" localSheetId="0" hidden="1">'Statement of Activities'!$E$14</definedName>
    <definedName name="QB_ROW_150250" localSheetId="0" hidden="1">'Statement of Activities'!$F$53</definedName>
    <definedName name="QB_ROW_151250" localSheetId="0" hidden="1">'Statement of Activities'!$F$71</definedName>
    <definedName name="QB_ROW_153040" localSheetId="0" hidden="1">'Statement of Activities'!$E$94</definedName>
    <definedName name="QB_ROW_153250" localSheetId="0" hidden="1">'Statement of Activities'!$F$96</definedName>
    <definedName name="QB_ROW_153340" localSheetId="0" hidden="1">'Statement of Activities'!$E$97</definedName>
    <definedName name="QB_ROW_154250" localSheetId="0" hidden="1">'Statement of Activities'!$F$95</definedName>
    <definedName name="QB_ROW_158250" localSheetId="0" hidden="1">'Statement of Activities'!$F$26</definedName>
    <definedName name="QB_ROW_161250" localSheetId="0" hidden="1">'Statement of Activities'!$F$69</definedName>
    <definedName name="QB_ROW_162250" localSheetId="0" hidden="1">'Statement of Activities'!$F$70</definedName>
    <definedName name="QB_ROW_163250" localSheetId="0" hidden="1">'Statement of Activities'!$F$72</definedName>
    <definedName name="QB_ROW_169250" localSheetId="0" hidden="1">'Statement of Activities'!$F$30</definedName>
    <definedName name="QB_ROW_172250" localSheetId="0" hidden="1">'Statement of Activities'!$F$75</definedName>
    <definedName name="QB_ROW_17250" localSheetId="0" hidden="1">'Statement of Activities'!$F$66</definedName>
    <definedName name="QB_ROW_182240" localSheetId="0" hidden="1">'Statement of Activities'!$E$13</definedName>
    <definedName name="QB_ROW_18250" localSheetId="0" hidden="1">'Statement of Activities'!$F$67</definedName>
    <definedName name="QB_ROW_18301" localSheetId="0" hidden="1">'Statement of Activities'!$A$109</definedName>
    <definedName name="QB_ROW_188250" localSheetId="0" hidden="1">'Statement of Activities'!$F$56</definedName>
    <definedName name="QB_ROW_19011" localSheetId="0" hidden="1">'Statement of Activities'!$B$3</definedName>
    <definedName name="QB_ROW_19311" localSheetId="0" hidden="1">'Statement of Activities'!$B$99</definedName>
    <definedName name="QB_ROW_195250" localSheetId="0" hidden="1">'Statement of Activities'!$F$41</definedName>
    <definedName name="QB_ROW_199250" localSheetId="0" hidden="1">'Statement of Activities'!$F$51</definedName>
    <definedName name="QB_ROW_20031" localSheetId="0" hidden="1">'Statement of Activities'!$D$4</definedName>
    <definedName name="QB_ROW_202250" localSheetId="0" hidden="1">'Statement of Activities'!$F$54</definedName>
    <definedName name="QB_ROW_20331" localSheetId="0" hidden="1">'Statement of Activities'!$D$15</definedName>
    <definedName name="QB_ROW_208250" localSheetId="0" hidden="1">'Statement of Activities'!$F$42</definedName>
    <definedName name="QB_ROW_21031" localSheetId="0" hidden="1">'Statement of Activities'!$D$17</definedName>
    <definedName name="QB_ROW_21250" localSheetId="0" hidden="1">'Statement of Activities'!$F$45</definedName>
    <definedName name="QB_ROW_213250" localSheetId="0" hidden="1">'Statement of Activities'!$F$31</definedName>
    <definedName name="QB_ROW_21331" localSheetId="0" hidden="1">'Statement of Activities'!$D$98</definedName>
    <definedName name="QB_ROW_215250" localSheetId="0" hidden="1">'Statement of Activities'!$F$55</definedName>
    <definedName name="QB_ROW_216250" localSheetId="0" hidden="1">'Statement of Activities'!$F$68</definedName>
    <definedName name="QB_ROW_217250" localSheetId="0" hidden="1">'Statement of Activities'!$F$84</definedName>
    <definedName name="QB_ROW_218250" localSheetId="0" hidden="1">'Statement of Activities'!$F$85</definedName>
    <definedName name="QB_ROW_22011" localSheetId="0" hidden="1">'Statement of Activities'!$B$100</definedName>
    <definedName name="QB_ROW_22250" localSheetId="0" hidden="1">'Statement of Activities'!$F$46</definedName>
    <definedName name="QB_ROW_22311" localSheetId="0" hidden="1">'Statement of Activities'!$B$108</definedName>
    <definedName name="QB_ROW_226240" localSheetId="0" hidden="1">'Statement of Activities'!$E$12</definedName>
    <definedName name="QB_ROW_230240" localSheetId="0" hidden="1">'Statement of Activities'!$E$8</definedName>
    <definedName name="QB_ROW_23250" localSheetId="0" hidden="1">'Statement of Activities'!$F$47</definedName>
    <definedName name="QB_ROW_238230" localSheetId="0" hidden="1">'Statement of Activities'!$D$102</definedName>
    <definedName name="QB_ROW_24021" localSheetId="0" hidden="1">'Statement of Activities'!$C$101</definedName>
    <definedName name="QB_ROW_240230" localSheetId="0" hidden="1">'Statement of Activities'!$D$103</definedName>
    <definedName name="QB_ROW_241230" localSheetId="0" hidden="1">'Statement of Activities'!$D$104</definedName>
    <definedName name="QB_ROW_242230" localSheetId="0" hidden="1">'Statement of Activities'!$D$105</definedName>
    <definedName name="QB_ROW_24321" localSheetId="0" hidden="1">'Statement of Activities'!$C$107</definedName>
    <definedName name="QB_ROW_243230" localSheetId="0" hidden="1">'Statement of Activities'!$D$106</definedName>
    <definedName name="QB_ROW_251240" localSheetId="0" hidden="1">'Statement of Activities'!$E$9</definedName>
    <definedName name="QB_ROW_255250" localSheetId="0" hidden="1">'Statement of Activities'!$F$57</definedName>
    <definedName name="QB_ROW_256240" localSheetId="0" hidden="1">'Statement of Activities'!$E$10</definedName>
    <definedName name="QB_ROW_26250" localSheetId="0" hidden="1">'Statement of Activities'!$F$90</definedName>
    <definedName name="QB_ROW_27250" localSheetId="0" hidden="1">'Statement of Activities'!$F$91</definedName>
    <definedName name="QB_ROW_30250" localSheetId="0" hidden="1">'Statement of Activities'!$F$32</definedName>
    <definedName name="QB_ROW_31250" localSheetId="0" hidden="1">'Statement of Activities'!$F$34</definedName>
    <definedName name="QB_ROW_32250" localSheetId="0" hidden="1">'Statement of Activities'!$F$35</definedName>
    <definedName name="QB_ROW_34250" localSheetId="0" hidden="1">'Statement of Activities'!$F$36</definedName>
    <definedName name="QB_ROW_35250" localSheetId="0" hidden="1">'Statement of Activities'!$F$50</definedName>
    <definedName name="QB_ROW_38250" localSheetId="0" hidden="1">'Statement of Activities'!$F$37</definedName>
    <definedName name="QB_ROW_44250" localSheetId="0" hidden="1">'Statement of Activities'!$F$38</definedName>
    <definedName name="QB_ROW_45250" localSheetId="0" hidden="1">'Statement of Activities'!$F$40</definedName>
    <definedName name="QB_ROW_46250" localSheetId="0" hidden="1">'Statement of Activities'!$F$52</definedName>
    <definedName name="QB_ROW_47250" localSheetId="0" hidden="1">'Statement of Activities'!$F$63</definedName>
    <definedName name="QB_ROW_49250" localSheetId="0" hidden="1">'Statement of Activities'!$F$48</definedName>
    <definedName name="QB_ROW_50250" localSheetId="0" hidden="1">'Statement of Activities'!$F$19</definedName>
    <definedName name="QB_ROW_51250" localSheetId="0" hidden="1">'Statement of Activities'!$F$21</definedName>
    <definedName name="QB_ROW_57250" localSheetId="0" hidden="1">'Statement of Activities'!$F$23</definedName>
    <definedName name="QB_ROW_58250" localSheetId="0" hidden="1">'Statement of Activities'!$F$24</definedName>
    <definedName name="QB_ROW_59250" localSheetId="0" hidden="1">'Statement of Activities'!$F$25</definedName>
    <definedName name="QB_ROW_63250" localSheetId="0" hidden="1">'Statement of Activities'!$F$20</definedName>
    <definedName name="QB_ROW_64250" localSheetId="0" hidden="1">'Statement of Activities'!$F$22</definedName>
    <definedName name="QB_ROW_68250" localSheetId="0" hidden="1">'Statement of Activities'!$F$49</definedName>
    <definedName name="QB_ROW_72250" localSheetId="0" hidden="1">'Statement of Activities'!$F$92</definedName>
    <definedName name="QB_ROW_7250" localSheetId="0" hidden="1">'Statement of Activities'!$F$29</definedName>
    <definedName name="QB_ROW_76250" localSheetId="0" hidden="1">'Statement of Activities'!$F$39</definedName>
    <definedName name="QB_ROW_77250" localSheetId="0" hidden="1">'Statement of Activities'!$F$73</definedName>
    <definedName name="QB_ROW_78250" localSheetId="0" hidden="1">'Statement of Activities'!$F$74</definedName>
    <definedName name="QB_ROW_79250" localSheetId="0" hidden="1">'Statement of Activities'!$F$78</definedName>
    <definedName name="QB_ROW_80250" localSheetId="0" hidden="1">'Statement of Activities'!$F$79</definedName>
    <definedName name="QB_ROW_82250" localSheetId="0" hidden="1">'Statement of Activities'!$F$80</definedName>
    <definedName name="QB_ROW_86321" localSheetId="0" hidden="1">'Statement of Activities'!$C$16</definedName>
    <definedName name="QB_ROW_87250" localSheetId="0" hidden="1">'Statement of Activities'!$F$81</definedName>
    <definedName name="QB_ROW_88250" localSheetId="0" hidden="1">'Statement of Activities'!$F$82</definedName>
    <definedName name="QB_ROW_89250" localSheetId="0" hidden="1">'Statement of Activities'!$F$83</definedName>
    <definedName name="QB_ROW_90250" localSheetId="0" hidden="1">'Statement of Activities'!$F$86</definedName>
    <definedName name="QB_ROW_9250" localSheetId="0" hidden="1">'Statement of Activities'!$F$33</definedName>
    <definedName name="QB_ROW_94250" localSheetId="0" hidden="1">'Statement of Activities'!$F$60</definedName>
    <definedName name="QB_ROW_97250" localSheetId="0" hidden="1">'Statement of Activities'!$F$61</definedName>
    <definedName name="QB_ROW_98250" localSheetId="0" hidden="1">'Statement of Activities'!$F$87</definedName>
    <definedName name="QBCANSUPPORTUPDATE" localSheetId="0">TRUE</definedName>
    <definedName name="QBCOMPANYFILENAME" localSheetId="0">"I:\Centennial Place Academy, Inc.QBW"</definedName>
    <definedName name="QBENDDATE" localSheetId="0">20191031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"1aa97e29aa9b4a329dd66acabeb639ec"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I87" i="1"/>
  <c r="G78" i="1" l="1"/>
  <c r="G73" i="1"/>
  <c r="K55" i="1"/>
  <c r="K83" i="1"/>
  <c r="K79" i="1"/>
  <c r="G70" i="1" l="1"/>
  <c r="K66" i="1"/>
  <c r="K104" i="1" l="1"/>
  <c r="G63" i="1"/>
  <c r="G62" i="1"/>
  <c r="G60" i="1"/>
  <c r="G64" i="1" s="1"/>
  <c r="K64" i="1" s="1"/>
  <c r="G46" i="1"/>
  <c r="G41" i="1"/>
  <c r="K40" i="1"/>
  <c r="G32" i="1"/>
  <c r="K32" i="1" s="1"/>
  <c r="K14" i="1"/>
  <c r="K10" i="1"/>
  <c r="K9" i="1"/>
  <c r="R107" i="1"/>
  <c r="R108" i="1" s="1"/>
  <c r="O107" i="1"/>
  <c r="O108" i="1" s="1"/>
  <c r="M107" i="1"/>
  <c r="Q107" i="1" s="1"/>
  <c r="I107" i="1"/>
  <c r="I108" i="1" s="1"/>
  <c r="G107" i="1"/>
  <c r="Q106" i="1"/>
  <c r="K106" i="1"/>
  <c r="Q105" i="1"/>
  <c r="K105" i="1"/>
  <c r="Q103" i="1"/>
  <c r="K103" i="1"/>
  <c r="Q102" i="1"/>
  <c r="K102" i="1"/>
  <c r="R97" i="1"/>
  <c r="O97" i="1"/>
  <c r="M97" i="1"/>
  <c r="Q97" i="1" s="1"/>
  <c r="I97" i="1"/>
  <c r="G97" i="1"/>
  <c r="Q95" i="1"/>
  <c r="K95" i="1"/>
  <c r="R93" i="1"/>
  <c r="O93" i="1"/>
  <c r="M93" i="1"/>
  <c r="I93" i="1"/>
  <c r="G93" i="1"/>
  <c r="Q92" i="1"/>
  <c r="K92" i="1"/>
  <c r="Q91" i="1"/>
  <c r="K91" i="1"/>
  <c r="Q90" i="1"/>
  <c r="K90" i="1"/>
  <c r="R88" i="1"/>
  <c r="O88" i="1"/>
  <c r="M88" i="1"/>
  <c r="I88" i="1"/>
  <c r="G88" i="1"/>
  <c r="Q87" i="1"/>
  <c r="K87" i="1"/>
  <c r="Q86" i="1"/>
  <c r="K86" i="1"/>
  <c r="Q85" i="1"/>
  <c r="K85" i="1"/>
  <c r="Q84" i="1"/>
  <c r="K84" i="1"/>
  <c r="Q82" i="1"/>
  <c r="K82" i="1"/>
  <c r="Q81" i="1"/>
  <c r="K81" i="1"/>
  <c r="Q78" i="1"/>
  <c r="K78" i="1"/>
  <c r="R76" i="1"/>
  <c r="O76" i="1"/>
  <c r="M76" i="1"/>
  <c r="I76" i="1"/>
  <c r="G76" i="1"/>
  <c r="Q75" i="1"/>
  <c r="K75" i="1"/>
  <c r="Q74" i="1"/>
  <c r="K74" i="1"/>
  <c r="Q73" i="1"/>
  <c r="K73" i="1"/>
  <c r="Q72" i="1"/>
  <c r="K72" i="1"/>
  <c r="Q71" i="1"/>
  <c r="K71" i="1"/>
  <c r="Q70" i="1"/>
  <c r="K70" i="1"/>
  <c r="Q69" i="1"/>
  <c r="K69" i="1"/>
  <c r="Q68" i="1"/>
  <c r="K68" i="1"/>
  <c r="R64" i="1"/>
  <c r="O64" i="1"/>
  <c r="M64" i="1"/>
  <c r="I64" i="1"/>
  <c r="Q63" i="1"/>
  <c r="K63" i="1"/>
  <c r="Q62" i="1"/>
  <c r="K62" i="1"/>
  <c r="Q61" i="1"/>
  <c r="K61" i="1"/>
  <c r="Q60" i="1"/>
  <c r="R58" i="1"/>
  <c r="O58" i="1"/>
  <c r="M58" i="1"/>
  <c r="I58" i="1"/>
  <c r="G58" i="1"/>
  <c r="Q56" i="1"/>
  <c r="K56" i="1"/>
  <c r="Q54" i="1"/>
  <c r="K54" i="1"/>
  <c r="Q53" i="1"/>
  <c r="K53" i="1"/>
  <c r="Q52" i="1"/>
  <c r="K52" i="1"/>
  <c r="Q51" i="1"/>
  <c r="K51" i="1"/>
  <c r="Q50" i="1"/>
  <c r="K50" i="1"/>
  <c r="Q49" i="1"/>
  <c r="K49" i="1"/>
  <c r="Q48" i="1"/>
  <c r="K48" i="1"/>
  <c r="Q47" i="1"/>
  <c r="K47" i="1"/>
  <c r="Q46" i="1"/>
  <c r="K46" i="1"/>
  <c r="Q45" i="1"/>
  <c r="K45" i="1"/>
  <c r="R43" i="1"/>
  <c r="O43" i="1"/>
  <c r="M43" i="1"/>
  <c r="I43" i="1"/>
  <c r="Q42" i="1"/>
  <c r="K42" i="1"/>
  <c r="Q41" i="1"/>
  <c r="K41" i="1"/>
  <c r="Q39" i="1"/>
  <c r="K39" i="1"/>
  <c r="Q38" i="1"/>
  <c r="K38" i="1"/>
  <c r="Q36" i="1"/>
  <c r="K36" i="1"/>
  <c r="Q35" i="1"/>
  <c r="K35" i="1"/>
  <c r="Q34" i="1"/>
  <c r="K34" i="1"/>
  <c r="Q33" i="1"/>
  <c r="K33" i="1"/>
  <c r="Q32" i="1"/>
  <c r="Q31" i="1"/>
  <c r="K31" i="1"/>
  <c r="Q30" i="1"/>
  <c r="K30" i="1"/>
  <c r="R27" i="1"/>
  <c r="O27" i="1"/>
  <c r="M27" i="1"/>
  <c r="I27" i="1"/>
  <c r="G27" i="1"/>
  <c r="Q26" i="1"/>
  <c r="K26" i="1"/>
  <c r="Q25" i="1"/>
  <c r="K25" i="1"/>
  <c r="Q24" i="1"/>
  <c r="K24" i="1"/>
  <c r="Q23" i="1"/>
  <c r="K23" i="1"/>
  <c r="Q22" i="1"/>
  <c r="K22" i="1"/>
  <c r="Q20" i="1"/>
  <c r="K20" i="1"/>
  <c r="Q19" i="1"/>
  <c r="K19" i="1"/>
  <c r="R15" i="1"/>
  <c r="R16" i="1" s="1"/>
  <c r="O15" i="1"/>
  <c r="O16" i="1" s="1"/>
  <c r="M15" i="1"/>
  <c r="I15" i="1"/>
  <c r="G15" i="1"/>
  <c r="G16" i="1" s="1"/>
  <c r="Q13" i="1"/>
  <c r="K13" i="1"/>
  <c r="Q12" i="1"/>
  <c r="K12" i="1"/>
  <c r="Q11" i="1"/>
  <c r="K11" i="1"/>
  <c r="Q8" i="1"/>
  <c r="K8" i="1"/>
  <c r="Q7" i="1"/>
  <c r="K7" i="1"/>
  <c r="Q6" i="1"/>
  <c r="K6" i="1"/>
  <c r="Q5" i="1"/>
  <c r="K5" i="1"/>
  <c r="Q93" i="1" l="1"/>
  <c r="G43" i="1"/>
  <c r="K43" i="1" s="1"/>
  <c r="K60" i="1"/>
  <c r="K97" i="1"/>
  <c r="K15" i="1"/>
  <c r="Q64" i="1"/>
  <c r="Q88" i="1"/>
  <c r="Q15" i="1"/>
  <c r="Q76" i="1"/>
  <c r="K93" i="1"/>
  <c r="K88" i="1"/>
  <c r="K76" i="1"/>
  <c r="K107" i="1"/>
  <c r="Q58" i="1"/>
  <c r="K58" i="1"/>
  <c r="Q43" i="1"/>
  <c r="O98" i="1"/>
  <c r="R98" i="1"/>
  <c r="R99" i="1" s="1"/>
  <c r="R109" i="1" s="1"/>
  <c r="I98" i="1"/>
  <c r="M98" i="1"/>
  <c r="Q98" i="1" s="1"/>
  <c r="O99" i="1"/>
  <c r="O109" i="1" s="1"/>
  <c r="Q27" i="1"/>
  <c r="G108" i="1"/>
  <c r="K108" i="1" s="1"/>
  <c r="K27" i="1"/>
  <c r="M16" i="1"/>
  <c r="M108" i="1"/>
  <c r="Q108" i="1" s="1"/>
  <c r="I16" i="1"/>
  <c r="G98" i="1" l="1"/>
  <c r="G99" i="1" s="1"/>
  <c r="I99" i="1"/>
  <c r="I109" i="1" s="1"/>
  <c r="K98" i="1"/>
  <c r="G109" i="1"/>
  <c r="Q16" i="1"/>
  <c r="M99" i="1"/>
  <c r="K16" i="1"/>
  <c r="K99" i="1" l="1"/>
  <c r="K109" i="1"/>
  <c r="M109" i="1"/>
  <c r="Q109" i="1" s="1"/>
  <c r="Q99" i="1"/>
</calcChain>
</file>

<file path=xl/sharedStrings.xml><?xml version="1.0" encoding="utf-8"?>
<sst xmlns="http://schemas.openxmlformats.org/spreadsheetml/2006/main" count="131" uniqueCount="124">
  <si>
    <t>Jul - Oct 19</t>
  </si>
  <si>
    <t>Budget</t>
  </si>
  <si>
    <t>$ Over Budget</t>
  </si>
  <si>
    <t>YTD Budget</t>
  </si>
  <si>
    <t>Annual Budget</t>
  </si>
  <si>
    <t>Ordinary Income/Expense</t>
  </si>
  <si>
    <t>Income</t>
  </si>
  <si>
    <t>42001 · Title 1 Income</t>
  </si>
  <si>
    <t>42002 · Donations</t>
  </si>
  <si>
    <t>42003 · Miscellaneous Income</t>
  </si>
  <si>
    <t>42600 · Facilities Rental</t>
  </si>
  <si>
    <t>43000 · School Activity Reimbursements</t>
  </si>
  <si>
    <t>46000 · Interest Income</t>
  </si>
  <si>
    <t>Total Income</t>
  </si>
  <si>
    <t>Gross Profit</t>
  </si>
  <si>
    <t>Expense</t>
  </si>
  <si>
    <t>Facilities</t>
  </si>
  <si>
    <t>51040 · Ground Maintenance</t>
  </si>
  <si>
    <t>51050 · Facility Custodial Service</t>
  </si>
  <si>
    <t>51070 · Security Services</t>
  </si>
  <si>
    <t>52150 · Custodial Supplies</t>
  </si>
  <si>
    <t>54510 · Water/Sewer</t>
  </si>
  <si>
    <t>54520 · Gas/Electric</t>
  </si>
  <si>
    <t>55100 · Learning Lofts Expenses</t>
  </si>
  <si>
    <t>Total Facilities</t>
  </si>
  <si>
    <t>General &amp; Administrative</t>
  </si>
  <si>
    <t>51600 · Marketing</t>
  </si>
  <si>
    <t>51610 · Student Transportation</t>
  </si>
  <si>
    <t>51620 · Equipment lease - copiers</t>
  </si>
  <si>
    <t>52130 · Meeting Meals and Entertainment</t>
  </si>
  <si>
    <t>52140 · Office Expense</t>
  </si>
  <si>
    <t>52142 · Postage &amp; Stamps</t>
  </si>
  <si>
    <t>52160 · Promotional Items</t>
  </si>
  <si>
    <t>53030 · Travel Expenses</t>
  </si>
  <si>
    <t>56030 · Membership Dues</t>
  </si>
  <si>
    <t>56050 · Bank Service Charges</t>
  </si>
  <si>
    <t>56070 · Miscellaneous Expense</t>
  </si>
  <si>
    <t>56500 · Security Cost</t>
  </si>
  <si>
    <t>56600 · Uniforms</t>
  </si>
  <si>
    <t>Total General &amp; Administrative</t>
  </si>
  <si>
    <t>Instructional</t>
  </si>
  <si>
    <t>51160 · Benchmark Assessment</t>
  </si>
  <si>
    <t>52020 · Core Curriculum Consumables</t>
  </si>
  <si>
    <t>52030 · Classroom Supplies</t>
  </si>
  <si>
    <t>52040 · Special Ed Materials</t>
  </si>
  <si>
    <t>52060 · Library Books/Media - Durable</t>
  </si>
  <si>
    <t>52170 · Dues and Subscriptions</t>
  </si>
  <si>
    <t>52175 · School Programs</t>
  </si>
  <si>
    <t>56090 · School Activity Expenses</t>
  </si>
  <si>
    <t>56200 · Learning Enhancements</t>
  </si>
  <si>
    <t>56210 · Athletics</t>
  </si>
  <si>
    <t>56211 · Summer Programs</t>
  </si>
  <si>
    <t>56300 · Learning Enhancements - In-Kind</t>
  </si>
  <si>
    <t>56650 · Staff Wellness</t>
  </si>
  <si>
    <t>Total Instructional</t>
  </si>
  <si>
    <t>Insurance</t>
  </si>
  <si>
    <t>50710 · Employee Benefits - Insurance</t>
  </si>
  <si>
    <t>50720 · Workers Comp Insurance</t>
  </si>
  <si>
    <t>50730 · Directors &amp; Officers Insurance</t>
  </si>
  <si>
    <t>56130 · Property &amp; Casualty Insurance</t>
  </si>
  <si>
    <t>Total Insurance</t>
  </si>
  <si>
    <t>Professional Services</t>
  </si>
  <si>
    <t>51020 · Other Outside Services</t>
  </si>
  <si>
    <t>51022 · Management Fee</t>
  </si>
  <si>
    <t>51024 · Human Resource Fees</t>
  </si>
  <si>
    <t>51200 · Fundraising</t>
  </si>
  <si>
    <t>51300 · Payroll Processing Fee</t>
  </si>
  <si>
    <t>56100 · Accounting and Legal Fees</t>
  </si>
  <si>
    <t>56110 · Auditing  &amp; Tax Prep Fees</t>
  </si>
  <si>
    <t>56120 · Recruiting</t>
  </si>
  <si>
    <t>Total Professional Services</t>
  </si>
  <si>
    <t>Salaries, Consultant &amp; Benefits</t>
  </si>
  <si>
    <t>50100 · Salaries</t>
  </si>
  <si>
    <t>50120 · Salaries - Part Time</t>
  </si>
  <si>
    <t>50140 · Stipends</t>
  </si>
  <si>
    <t>50220 · Bonuses</t>
  </si>
  <si>
    <t>50225 · Educational Consultants</t>
  </si>
  <si>
    <t>50230 · Educational Consultants - Other</t>
  </si>
  <si>
    <t>50510 · Payroll Taxes</t>
  </si>
  <si>
    <t>50740 · Retirement</t>
  </si>
  <si>
    <t>Total Salaries, Consultant &amp; Benefits</t>
  </si>
  <si>
    <t>Technology &amp; Communication</t>
  </si>
  <si>
    <t>52090 · Technology Expense</t>
  </si>
  <si>
    <t>52100 · Software Cost</t>
  </si>
  <si>
    <t>Total Technology &amp; Communication</t>
  </si>
  <si>
    <t>58000 · Professional Development</t>
  </si>
  <si>
    <t>58010 · Staff Development &amp; Meetings</t>
  </si>
  <si>
    <t>Total 58000 · Professional Development</t>
  </si>
  <si>
    <t>Total Expense</t>
  </si>
  <si>
    <t>Other Income/Expense</t>
  </si>
  <si>
    <t>9002 · Technology Equip</t>
  </si>
  <si>
    <t>9004 · Leasehold Improvements - Lofts</t>
  </si>
  <si>
    <t>9006 · Furniture &amp; fixtures</t>
  </si>
  <si>
    <t>9999 · Contingency</t>
  </si>
  <si>
    <t>Net Other Income</t>
  </si>
  <si>
    <t>Title 4 revenue and expenses not budgeted for - revenue and expenses offset each other</t>
  </si>
  <si>
    <t>Title II revenue and expenses not budgeted for - revenue and expenses offset each other</t>
  </si>
  <si>
    <t>Net Ordinary Income from Operations</t>
  </si>
  <si>
    <t>Capital Expenditures</t>
  </si>
  <si>
    <t>Total Capital Expenditures</t>
  </si>
  <si>
    <t>Change in Net Assets</t>
  </si>
  <si>
    <t>50150 · Severance</t>
  </si>
  <si>
    <t>54015 · Communications - Internet Access</t>
  </si>
  <si>
    <t>9005 · Leasehold Improvements-Alarm System</t>
  </si>
  <si>
    <t>Donations not budgeted for as pledges unknown during budgeting process</t>
  </si>
  <si>
    <t>55010 · Repair &amp; Maintenance - Facility</t>
  </si>
  <si>
    <t>52141 · Misc. Equipment &lt;$1000</t>
  </si>
  <si>
    <t>51021 · Outsourced Security Cost</t>
  </si>
  <si>
    <t>42004 · Title IV - Mental Health Grant</t>
  </si>
  <si>
    <t>42005 · Title II - Prof Development Grant</t>
  </si>
  <si>
    <t>51010 · Consultants Title IV Mental Health</t>
  </si>
  <si>
    <t>(Under) Over Budget</t>
  </si>
  <si>
    <t>HR agreement is currently being reviewed.</t>
  </si>
  <si>
    <t>See offsetting revenues above Title VI Mental Health revenues</t>
  </si>
  <si>
    <t>50110 · Salaries - Vacation payout</t>
  </si>
  <si>
    <t>Prior vacation payout due to policy change</t>
  </si>
  <si>
    <t>2% administrative refunded - approximately $80,000</t>
  </si>
  <si>
    <t>Additional costs related to the removal of 3 learning lofts, 2nd electrical box, additional deck repairs and increase labor.</t>
  </si>
  <si>
    <t>Kellogg's reimbursable expenses</t>
  </si>
  <si>
    <t xml:space="preserve"> </t>
  </si>
  <si>
    <t>42000 · Atlanta Public Schools Income</t>
  </si>
  <si>
    <t>42100 · Grant Income</t>
  </si>
  <si>
    <t>Draft variance explanations - over budget &gt; $10,000</t>
  </si>
  <si>
    <t>Unfilled teacher positions, absentees, substitutes for professional development, special needs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</si>
</sst>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3" xfId="0" applyNumberFormat="1" applyFont="1" applyBorder="1"/>
    <xf numFmtId="49" fontId="2" fillId="0" borderId="3" xfId="0" applyNumberFormat="1" applyFont="1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164" fontId="2" fillId="0" borderId="0" xfId="0" applyNumberFormat="1" applyFont="1" applyFill="1"/>
    <xf numFmtId="164" fontId="2" fillId="0" borderId="3" xfId="0" applyNumberFormat="1" applyFont="1" applyFill="1" applyBorder="1"/>
    <xf numFmtId="0" fontId="0" fillId="0" borderId="0" xfId="0" applyFill="1" applyAlignment="1">
      <alignment wrapText="1"/>
    </xf>
    <xf numFmtId="0" fontId="0" fillId="0" borderId="7" xfId="0" applyBorder="1" applyAlignment="1">
      <alignment horizontal="center" wrapText="1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12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S17" sqref="S17"/>
    </sheetView>
  </sheetViews>
  <sheetFormatPr defaultRowHeight="15" x14ac:dyDescent="0.25"/>
  <cols>
    <col min="1" max="5" width="3" style="16" customWidth="1"/>
    <col min="6" max="6" width="37.140625" style="16" customWidth="1"/>
    <col min="7" max="7" width="15.7109375" style="17" customWidth="1"/>
    <col min="8" max="8" width="2.28515625" style="17" customWidth="1"/>
    <col min="9" max="9" width="10" style="17" bestFit="1" customWidth="1"/>
    <col min="10" max="10" width="2.28515625" style="17" customWidth="1"/>
    <col min="11" max="11" width="16" style="17" customWidth="1"/>
    <col min="12" max="12" width="2.28515625" style="17" customWidth="1"/>
    <col min="13" max="13" width="9.140625" style="17" hidden="1" customWidth="1"/>
    <col min="14" max="14" width="2.28515625" style="17" hidden="1" customWidth="1"/>
    <col min="15" max="15" width="9.140625" style="17" hidden="1" customWidth="1"/>
    <col min="16" max="16" width="2.28515625" style="17" hidden="1" customWidth="1"/>
    <col min="17" max="17" width="10.7109375" style="17" hidden="1" customWidth="1"/>
    <col min="18" max="18" width="14.85546875" style="17" customWidth="1"/>
    <col min="19" max="19" width="39.42578125" style="2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3"/>
    </row>
    <row r="2" spans="1:19" s="15" customFormat="1" ht="31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111</v>
      </c>
      <c r="L2" s="14"/>
      <c r="M2" s="13" t="s">
        <v>0</v>
      </c>
      <c r="N2" s="14"/>
      <c r="O2" s="13" t="s">
        <v>3</v>
      </c>
      <c r="P2" s="14"/>
      <c r="Q2" s="13" t="s">
        <v>2</v>
      </c>
      <c r="R2" s="13" t="s">
        <v>4</v>
      </c>
      <c r="S2" s="27" t="s">
        <v>122</v>
      </c>
    </row>
    <row r="3" spans="1:19" ht="15.75" thickTop="1" x14ac:dyDescent="0.25">
      <c r="A3" s="1"/>
      <c r="B3" s="1" t="s">
        <v>5</v>
      </c>
      <c r="C3" s="1"/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4"/>
    </row>
    <row r="4" spans="1:19" x14ac:dyDescent="0.25">
      <c r="A4" s="1"/>
      <c r="B4" s="1"/>
      <c r="C4" s="1"/>
      <c r="D4" s="1" t="s">
        <v>6</v>
      </c>
      <c r="E4" s="1"/>
      <c r="F4" s="1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4"/>
    </row>
    <row r="5" spans="1:19" ht="30" x14ac:dyDescent="0.25">
      <c r="A5" s="1"/>
      <c r="B5" s="1"/>
      <c r="C5" s="1"/>
      <c r="D5" s="1"/>
      <c r="E5" s="1" t="s">
        <v>120</v>
      </c>
      <c r="F5" s="1"/>
      <c r="G5" s="4">
        <v>3402548.44</v>
      </c>
      <c r="H5" s="5"/>
      <c r="I5" s="4">
        <v>3321272.68</v>
      </c>
      <c r="J5" s="5"/>
      <c r="K5" s="4">
        <f t="shared" ref="K5:K16" si="0">ROUND((G5-I5),5)</f>
        <v>81275.759999999995</v>
      </c>
      <c r="L5" s="5"/>
      <c r="M5" s="4">
        <v>3402548.44</v>
      </c>
      <c r="N5" s="5"/>
      <c r="O5" s="4">
        <v>3321272.68</v>
      </c>
      <c r="P5" s="5"/>
      <c r="Q5" s="4">
        <f>ROUND((M5-O5),5)</f>
        <v>81275.759999999995</v>
      </c>
      <c r="R5" s="4">
        <v>10023818</v>
      </c>
      <c r="S5" s="21" t="s">
        <v>116</v>
      </c>
    </row>
    <row r="6" spans="1:19" x14ac:dyDescent="0.25">
      <c r="A6" s="1"/>
      <c r="B6" s="1"/>
      <c r="C6" s="1"/>
      <c r="D6" s="1"/>
      <c r="E6" s="1" t="s">
        <v>7</v>
      </c>
      <c r="F6" s="1"/>
      <c r="G6" s="4">
        <v>122470.22</v>
      </c>
      <c r="H6" s="5"/>
      <c r="I6" s="4">
        <v>118878.26</v>
      </c>
      <c r="J6" s="5"/>
      <c r="K6" s="4">
        <f t="shared" si="0"/>
        <v>3591.96</v>
      </c>
      <c r="L6" s="5"/>
      <c r="M6" s="4">
        <v>122470.22</v>
      </c>
      <c r="N6" s="5"/>
      <c r="O6" s="4">
        <v>118878.26</v>
      </c>
      <c r="P6" s="5"/>
      <c r="Q6" s="4">
        <f>ROUND((M6-O6),5)</f>
        <v>3591.96</v>
      </c>
      <c r="R6" s="4">
        <v>292902.98</v>
      </c>
    </row>
    <row r="7" spans="1:19" ht="30" x14ac:dyDescent="0.25">
      <c r="A7" s="1"/>
      <c r="B7" s="1"/>
      <c r="C7" s="1"/>
      <c r="D7" s="1"/>
      <c r="E7" s="1" t="s">
        <v>8</v>
      </c>
      <c r="F7" s="1"/>
      <c r="G7" s="4">
        <v>9549.5</v>
      </c>
      <c r="H7" s="5"/>
      <c r="I7" s="4">
        <v>0</v>
      </c>
      <c r="J7" s="5"/>
      <c r="K7" s="4">
        <f t="shared" si="0"/>
        <v>9549.5</v>
      </c>
      <c r="L7" s="5"/>
      <c r="M7" s="4">
        <v>9549.5</v>
      </c>
      <c r="N7" s="5"/>
      <c r="O7" s="4">
        <v>0</v>
      </c>
      <c r="P7" s="5"/>
      <c r="Q7" s="4">
        <f>ROUND((M7-O7),5)</f>
        <v>9549.5</v>
      </c>
      <c r="R7" s="4">
        <v>0</v>
      </c>
      <c r="S7" s="21" t="s">
        <v>104</v>
      </c>
    </row>
    <row r="8" spans="1:19" x14ac:dyDescent="0.25">
      <c r="A8" s="1"/>
      <c r="B8" s="1"/>
      <c r="C8" s="1"/>
      <c r="D8" s="1"/>
      <c r="E8" s="1" t="s">
        <v>9</v>
      </c>
      <c r="F8" s="1"/>
      <c r="G8" s="4">
        <v>4942.62</v>
      </c>
      <c r="H8" s="5"/>
      <c r="I8" s="4">
        <v>0</v>
      </c>
      <c r="J8" s="5"/>
      <c r="K8" s="4">
        <f t="shared" si="0"/>
        <v>4942.62</v>
      </c>
      <c r="L8" s="5"/>
      <c r="M8" s="4">
        <v>4942.62</v>
      </c>
      <c r="N8" s="5"/>
      <c r="O8" s="4">
        <v>0</v>
      </c>
      <c r="P8" s="5"/>
      <c r="Q8" s="4">
        <f>ROUND((M8-O8),5)</f>
        <v>4942.62</v>
      </c>
      <c r="R8" s="4">
        <v>0</v>
      </c>
    </row>
    <row r="9" spans="1:19" ht="45" x14ac:dyDescent="0.25">
      <c r="A9" s="1"/>
      <c r="B9" s="1"/>
      <c r="C9" s="1"/>
      <c r="D9" s="1"/>
      <c r="E9" s="1" t="s">
        <v>108</v>
      </c>
      <c r="F9" s="1"/>
      <c r="G9" s="4">
        <v>16825</v>
      </c>
      <c r="H9" s="5"/>
      <c r="I9" s="4">
        <v>0</v>
      </c>
      <c r="J9" s="5"/>
      <c r="K9" s="4">
        <f t="shared" si="0"/>
        <v>16825</v>
      </c>
      <c r="L9" s="5"/>
      <c r="M9" s="4">
        <v>16825</v>
      </c>
      <c r="N9" s="5"/>
      <c r="O9" s="4"/>
      <c r="P9" s="5"/>
      <c r="Q9" s="4"/>
      <c r="R9" s="4">
        <v>0</v>
      </c>
      <c r="S9" s="21" t="s">
        <v>95</v>
      </c>
    </row>
    <row r="10" spans="1:19" ht="45" x14ac:dyDescent="0.25">
      <c r="A10" s="1"/>
      <c r="B10" s="1"/>
      <c r="C10" s="1"/>
      <c r="D10" s="1"/>
      <c r="E10" s="1" t="s">
        <v>109</v>
      </c>
      <c r="F10" s="1"/>
      <c r="G10" s="4">
        <v>10000</v>
      </c>
      <c r="H10" s="5"/>
      <c r="I10" s="4">
        <v>0</v>
      </c>
      <c r="J10" s="5"/>
      <c r="K10" s="4">
        <f t="shared" si="0"/>
        <v>10000</v>
      </c>
      <c r="L10" s="5"/>
      <c r="M10" s="4">
        <v>10000</v>
      </c>
      <c r="N10" s="5"/>
      <c r="O10" s="4"/>
      <c r="P10" s="5"/>
      <c r="Q10" s="4"/>
      <c r="R10" s="4">
        <v>0</v>
      </c>
      <c r="S10" s="21" t="s">
        <v>96</v>
      </c>
    </row>
    <row r="11" spans="1:19" x14ac:dyDescent="0.25">
      <c r="A11" s="1"/>
      <c r="B11" s="1"/>
      <c r="C11" s="1"/>
      <c r="D11" s="1"/>
      <c r="E11" s="1" t="s">
        <v>121</v>
      </c>
      <c r="F11" s="1"/>
      <c r="G11" s="4">
        <v>74142.320000000007</v>
      </c>
      <c r="H11" s="5"/>
      <c r="I11" s="4">
        <v>70000</v>
      </c>
      <c r="J11" s="5"/>
      <c r="K11" s="4">
        <f t="shared" si="0"/>
        <v>4142.32</v>
      </c>
      <c r="L11" s="5"/>
      <c r="M11" s="4">
        <v>74142.320000000007</v>
      </c>
      <c r="N11" s="5"/>
      <c r="O11" s="4">
        <v>70000</v>
      </c>
      <c r="P11" s="5"/>
      <c r="Q11" s="4">
        <f>ROUND((M11-O11),5)</f>
        <v>4142.32</v>
      </c>
      <c r="R11" s="4">
        <v>114000</v>
      </c>
    </row>
    <row r="12" spans="1:19" x14ac:dyDescent="0.25">
      <c r="A12" s="1"/>
      <c r="B12" s="1"/>
      <c r="C12" s="1"/>
      <c r="D12" s="1"/>
      <c r="E12" s="1" t="s">
        <v>10</v>
      </c>
      <c r="F12" s="1"/>
      <c r="G12" s="4">
        <v>3135</v>
      </c>
      <c r="H12" s="5"/>
      <c r="I12" s="4">
        <v>3333.32</v>
      </c>
      <c r="J12" s="5"/>
      <c r="K12" s="4">
        <f t="shared" si="0"/>
        <v>-198.32</v>
      </c>
      <c r="L12" s="5"/>
      <c r="M12" s="4">
        <v>3135</v>
      </c>
      <c r="N12" s="5"/>
      <c r="O12" s="4">
        <v>3333.32</v>
      </c>
      <c r="P12" s="5"/>
      <c r="Q12" s="4">
        <f>ROUND((M12-O12),5)</f>
        <v>-198.32</v>
      </c>
      <c r="R12" s="4">
        <v>10000</v>
      </c>
    </row>
    <row r="13" spans="1:19" x14ac:dyDescent="0.25">
      <c r="A13" s="1"/>
      <c r="B13" s="1"/>
      <c r="C13" s="1"/>
      <c r="D13" s="1"/>
      <c r="E13" s="1" t="s">
        <v>11</v>
      </c>
      <c r="F13" s="1"/>
      <c r="G13" s="4">
        <v>6330.75</v>
      </c>
      <c r="H13" s="5"/>
      <c r="I13" s="4">
        <v>0</v>
      </c>
      <c r="J13" s="5"/>
      <c r="K13" s="4">
        <f t="shared" si="0"/>
        <v>6330.75</v>
      </c>
      <c r="L13" s="5"/>
      <c r="M13" s="4">
        <v>6330.75</v>
      </c>
      <c r="N13" s="5"/>
      <c r="O13" s="4">
        <v>0</v>
      </c>
      <c r="P13" s="5"/>
      <c r="Q13" s="4">
        <f>ROUND((M13-O13),5)</f>
        <v>6330.75</v>
      </c>
      <c r="R13" s="4">
        <v>0</v>
      </c>
    </row>
    <row r="14" spans="1:19" ht="15.75" thickBot="1" x14ac:dyDescent="0.3">
      <c r="A14" s="1"/>
      <c r="B14" s="1"/>
      <c r="C14" s="1"/>
      <c r="D14" s="1"/>
      <c r="E14" s="1" t="s">
        <v>12</v>
      </c>
      <c r="F14" s="1"/>
      <c r="G14" s="6">
        <v>46.2</v>
      </c>
      <c r="H14" s="5"/>
      <c r="I14" s="6">
        <v>0</v>
      </c>
      <c r="J14" s="5"/>
      <c r="K14" s="6">
        <f t="shared" si="0"/>
        <v>46.2</v>
      </c>
      <c r="L14" s="5"/>
      <c r="M14" s="6">
        <v>46.2</v>
      </c>
      <c r="N14" s="5"/>
      <c r="O14" s="6"/>
      <c r="P14" s="5"/>
      <c r="Q14" s="6"/>
      <c r="R14" s="6">
        <v>0</v>
      </c>
    </row>
    <row r="15" spans="1:19" ht="15.75" thickBot="1" x14ac:dyDescent="0.3">
      <c r="A15" s="1"/>
      <c r="B15" s="1"/>
      <c r="C15" s="1"/>
      <c r="D15" s="1" t="s">
        <v>13</v>
      </c>
      <c r="E15" s="1"/>
      <c r="F15" s="1"/>
      <c r="G15" s="7">
        <f>ROUND(SUM(G4:G14),5)</f>
        <v>3649990.05</v>
      </c>
      <c r="H15" s="5"/>
      <c r="I15" s="7">
        <f>ROUND(SUM(I4:I14),5)</f>
        <v>3513484.26</v>
      </c>
      <c r="J15" s="5"/>
      <c r="K15" s="7">
        <f t="shared" si="0"/>
        <v>136505.79</v>
      </c>
      <c r="L15" s="5"/>
      <c r="M15" s="7">
        <f>ROUND(SUM(M4:M14),5)</f>
        <v>3649990.05</v>
      </c>
      <c r="N15" s="5"/>
      <c r="O15" s="7">
        <f>ROUND(SUM(O4:O14),5)</f>
        <v>3513484.26</v>
      </c>
      <c r="P15" s="5"/>
      <c r="Q15" s="7">
        <f>ROUND((M15-O15),5)</f>
        <v>136505.79</v>
      </c>
      <c r="R15" s="7">
        <f>ROUND(SUM(R4:R14),5)</f>
        <v>10440720.98</v>
      </c>
    </row>
    <row r="16" spans="1:19" hidden="1" x14ac:dyDescent="0.25">
      <c r="A16" s="1"/>
      <c r="B16" s="1"/>
      <c r="C16" s="1" t="s">
        <v>14</v>
      </c>
      <c r="D16" s="1"/>
      <c r="E16" s="1"/>
      <c r="F16" s="1"/>
      <c r="G16" s="4">
        <f>G15</f>
        <v>3649990.05</v>
      </c>
      <c r="H16" s="5"/>
      <c r="I16" s="4">
        <f>I15</f>
        <v>3513484.26</v>
      </c>
      <c r="J16" s="5"/>
      <c r="K16" s="4">
        <f t="shared" si="0"/>
        <v>136505.79</v>
      </c>
      <c r="L16" s="5"/>
      <c r="M16" s="4">
        <f>M15</f>
        <v>3649990.05</v>
      </c>
      <c r="N16" s="5"/>
      <c r="O16" s="4">
        <f>O15</f>
        <v>3513484.26</v>
      </c>
      <c r="P16" s="5"/>
      <c r="Q16" s="4">
        <f>ROUND((M16-O16),5)</f>
        <v>136505.79</v>
      </c>
      <c r="R16" s="4">
        <f>R15</f>
        <v>10440720.98</v>
      </c>
    </row>
    <row r="17" spans="1:19" x14ac:dyDescent="0.25">
      <c r="A17" s="1"/>
      <c r="B17" s="1"/>
      <c r="C17" s="1"/>
      <c r="D17" s="1" t="s">
        <v>15</v>
      </c>
      <c r="E17" s="1"/>
      <c r="F17" s="1"/>
      <c r="G17" s="4"/>
      <c r="H17" s="5"/>
      <c r="I17" s="4"/>
      <c r="J17" s="5"/>
      <c r="K17" s="4"/>
      <c r="L17" s="5"/>
      <c r="M17" s="4"/>
      <c r="N17" s="5"/>
      <c r="O17" s="4"/>
      <c r="P17" s="5"/>
      <c r="Q17" s="4"/>
      <c r="R17" s="4"/>
    </row>
    <row r="18" spans="1:19" x14ac:dyDescent="0.25">
      <c r="A18" s="1"/>
      <c r="B18" s="1"/>
      <c r="C18" s="1"/>
      <c r="D18" s="1"/>
      <c r="E18" s="1" t="s">
        <v>16</v>
      </c>
      <c r="F18" s="1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4"/>
    </row>
    <row r="19" spans="1:19" x14ac:dyDescent="0.25">
      <c r="A19" s="1"/>
      <c r="B19" s="1"/>
      <c r="C19" s="1"/>
      <c r="D19" s="1"/>
      <c r="E19" s="1"/>
      <c r="F19" s="1" t="s">
        <v>17</v>
      </c>
      <c r="G19" s="4">
        <v>5866.81</v>
      </c>
      <c r="H19" s="5"/>
      <c r="I19" s="4">
        <v>5066.68</v>
      </c>
      <c r="J19" s="5"/>
      <c r="K19" s="4">
        <f>ROUND((G19-I19),5)</f>
        <v>800.13</v>
      </c>
      <c r="L19" s="5"/>
      <c r="M19" s="4">
        <v>5866.81</v>
      </c>
      <c r="N19" s="5"/>
      <c r="O19" s="4">
        <v>5066.68</v>
      </c>
      <c r="P19" s="5"/>
      <c r="Q19" s="4">
        <f>ROUND((M19-O19),5)</f>
        <v>800.13</v>
      </c>
      <c r="R19" s="4">
        <v>15200</v>
      </c>
    </row>
    <row r="20" spans="1:19" x14ac:dyDescent="0.25">
      <c r="A20" s="1"/>
      <c r="B20" s="1"/>
      <c r="C20" s="1"/>
      <c r="D20" s="1"/>
      <c r="E20" s="1"/>
      <c r="F20" s="1" t="s">
        <v>18</v>
      </c>
      <c r="G20" s="4">
        <v>28443.35</v>
      </c>
      <c r="H20" s="5"/>
      <c r="I20" s="4">
        <v>30000</v>
      </c>
      <c r="J20" s="5"/>
      <c r="K20" s="4">
        <f>ROUND((G20-I20),5)</f>
        <v>-1556.65</v>
      </c>
      <c r="L20" s="5"/>
      <c r="M20" s="4">
        <v>28443.35</v>
      </c>
      <c r="N20" s="5"/>
      <c r="O20" s="4">
        <v>30000</v>
      </c>
      <c r="P20" s="5"/>
      <c r="Q20" s="4">
        <f>ROUND((M20-O20),5)</f>
        <v>-1556.65</v>
      </c>
      <c r="R20" s="4">
        <v>100000</v>
      </c>
    </row>
    <row r="21" spans="1:19" x14ac:dyDescent="0.25">
      <c r="A21" s="1"/>
      <c r="B21" s="1"/>
      <c r="C21" s="1"/>
      <c r="D21" s="1"/>
      <c r="E21" s="1"/>
      <c r="F21" s="1" t="s">
        <v>19</v>
      </c>
      <c r="G21" s="4">
        <v>124</v>
      </c>
      <c r="H21" s="5"/>
      <c r="I21" s="4"/>
      <c r="J21" s="5"/>
      <c r="K21" s="4"/>
      <c r="L21" s="5"/>
      <c r="M21" s="4">
        <v>124</v>
      </c>
      <c r="N21" s="5"/>
      <c r="O21" s="4"/>
      <c r="P21" s="5"/>
      <c r="Q21" s="4"/>
      <c r="R21" s="4"/>
    </row>
    <row r="22" spans="1:19" x14ac:dyDescent="0.25">
      <c r="A22" s="1"/>
      <c r="B22" s="1"/>
      <c r="C22" s="1"/>
      <c r="D22" s="1"/>
      <c r="E22" s="1"/>
      <c r="F22" s="1" t="s">
        <v>20</v>
      </c>
      <c r="G22" s="4">
        <v>16696.47</v>
      </c>
      <c r="H22" s="5"/>
      <c r="I22" s="4">
        <v>16666.68</v>
      </c>
      <c r="J22" s="5"/>
      <c r="K22" s="4">
        <f t="shared" ref="K22:K27" si="1">ROUND((G22-I22),5)</f>
        <v>29.79</v>
      </c>
      <c r="L22" s="5"/>
      <c r="M22" s="4">
        <v>16696.47</v>
      </c>
      <c r="N22" s="5"/>
      <c r="O22" s="4">
        <v>16666.68</v>
      </c>
      <c r="P22" s="5"/>
      <c r="Q22" s="4">
        <f t="shared" ref="Q22:Q27" si="2">ROUND((M22-O22),5)</f>
        <v>29.79</v>
      </c>
      <c r="R22" s="4">
        <v>50000</v>
      </c>
    </row>
    <row r="23" spans="1:19" x14ac:dyDescent="0.25">
      <c r="A23" s="1"/>
      <c r="B23" s="1"/>
      <c r="C23" s="1"/>
      <c r="D23" s="1"/>
      <c r="E23" s="1"/>
      <c r="F23" s="1" t="s">
        <v>21</v>
      </c>
      <c r="G23" s="4">
        <v>16543.75</v>
      </c>
      <c r="H23" s="5"/>
      <c r="I23" s="4">
        <v>25000</v>
      </c>
      <c r="J23" s="5"/>
      <c r="K23" s="4">
        <f t="shared" si="1"/>
        <v>-8456.25</v>
      </c>
      <c r="L23" s="5"/>
      <c r="M23" s="4">
        <v>16543.75</v>
      </c>
      <c r="N23" s="5"/>
      <c r="O23" s="4">
        <v>25000</v>
      </c>
      <c r="P23" s="5"/>
      <c r="Q23" s="4">
        <f t="shared" si="2"/>
        <v>-8456.25</v>
      </c>
      <c r="R23" s="4">
        <v>75000</v>
      </c>
    </row>
    <row r="24" spans="1:19" x14ac:dyDescent="0.25">
      <c r="A24" s="1"/>
      <c r="B24" s="1"/>
      <c r="C24" s="1"/>
      <c r="D24" s="1"/>
      <c r="E24" s="1"/>
      <c r="F24" s="1" t="s">
        <v>22</v>
      </c>
      <c r="G24" s="4">
        <v>62813.63</v>
      </c>
      <c r="H24" s="5"/>
      <c r="I24" s="4">
        <v>58333.32</v>
      </c>
      <c r="J24" s="5"/>
      <c r="K24" s="4">
        <f t="shared" si="1"/>
        <v>4480.3100000000004</v>
      </c>
      <c r="L24" s="5"/>
      <c r="M24" s="4">
        <v>62813.63</v>
      </c>
      <c r="N24" s="5"/>
      <c r="O24" s="4">
        <v>58333.32</v>
      </c>
      <c r="P24" s="5"/>
      <c r="Q24" s="4">
        <f t="shared" si="2"/>
        <v>4480.3100000000004</v>
      </c>
      <c r="R24" s="4">
        <v>174999.96</v>
      </c>
    </row>
    <row r="25" spans="1:19" ht="45" x14ac:dyDescent="0.25">
      <c r="A25" s="1"/>
      <c r="B25" s="1"/>
      <c r="C25" s="1"/>
      <c r="D25" s="1"/>
      <c r="E25" s="1"/>
      <c r="F25" s="1" t="s">
        <v>105</v>
      </c>
      <c r="G25" s="4">
        <v>145655.54</v>
      </c>
      <c r="H25" s="5"/>
      <c r="I25" s="4">
        <v>108333.33</v>
      </c>
      <c r="J25" s="5"/>
      <c r="K25" s="4">
        <f t="shared" si="1"/>
        <v>37322.21</v>
      </c>
      <c r="L25" s="5"/>
      <c r="M25" s="4">
        <v>145655.54</v>
      </c>
      <c r="N25" s="5"/>
      <c r="O25" s="4">
        <v>108333.33</v>
      </c>
      <c r="P25" s="5"/>
      <c r="Q25" s="4">
        <f t="shared" si="2"/>
        <v>37322.21</v>
      </c>
      <c r="R25" s="24">
        <v>166999.97</v>
      </c>
      <c r="S25" s="21" t="s">
        <v>117</v>
      </c>
    </row>
    <row r="26" spans="1:19" ht="15.75" thickBot="1" x14ac:dyDescent="0.3">
      <c r="A26" s="1"/>
      <c r="B26" s="1"/>
      <c r="C26" s="1"/>
      <c r="D26" s="1"/>
      <c r="E26" s="1"/>
      <c r="F26" s="1" t="s">
        <v>23</v>
      </c>
      <c r="G26" s="8">
        <v>56679.41</v>
      </c>
      <c r="H26" s="5"/>
      <c r="I26" s="8">
        <v>53333.32</v>
      </c>
      <c r="J26" s="5"/>
      <c r="K26" s="8">
        <f t="shared" si="1"/>
        <v>3346.09</v>
      </c>
      <c r="L26" s="5"/>
      <c r="M26" s="8">
        <v>56679.41</v>
      </c>
      <c r="N26" s="5"/>
      <c r="O26" s="8">
        <v>53333.32</v>
      </c>
      <c r="P26" s="5"/>
      <c r="Q26" s="8">
        <f t="shared" si="2"/>
        <v>3346.09</v>
      </c>
      <c r="R26" s="25">
        <v>159999.96</v>
      </c>
    </row>
    <row r="27" spans="1:19" x14ac:dyDescent="0.25">
      <c r="A27" s="1"/>
      <c r="B27" s="1"/>
      <c r="C27" s="1"/>
      <c r="D27" s="1"/>
      <c r="E27" s="1" t="s">
        <v>24</v>
      </c>
      <c r="F27" s="1"/>
      <c r="G27" s="4">
        <f>ROUND(SUM(G18:G26),5)</f>
        <v>332822.96000000002</v>
      </c>
      <c r="H27" s="5"/>
      <c r="I27" s="4">
        <f>ROUND(SUM(I18:I26),5)</f>
        <v>296733.33</v>
      </c>
      <c r="J27" s="5"/>
      <c r="K27" s="4">
        <f t="shared" si="1"/>
        <v>36089.629999999997</v>
      </c>
      <c r="L27" s="5"/>
      <c r="M27" s="4">
        <f>ROUND(SUM(M18:M26),5)</f>
        <v>332822.96000000002</v>
      </c>
      <c r="N27" s="5"/>
      <c r="O27" s="4">
        <f>ROUND(SUM(O18:O26),5)</f>
        <v>296733.33</v>
      </c>
      <c r="P27" s="5"/>
      <c r="Q27" s="4">
        <f t="shared" si="2"/>
        <v>36089.629999999997</v>
      </c>
      <c r="R27" s="24">
        <f>ROUND(SUM(R18:R26),5)</f>
        <v>742199.89</v>
      </c>
    </row>
    <row r="28" spans="1:19" x14ac:dyDescent="0.25">
      <c r="A28" s="1"/>
      <c r="B28" s="1"/>
      <c r="C28" s="1"/>
      <c r="D28" s="1"/>
      <c r="E28" s="1" t="s">
        <v>25</v>
      </c>
      <c r="F28" s="1"/>
      <c r="G28" s="4"/>
      <c r="H28" s="5"/>
      <c r="I28" s="4"/>
      <c r="J28" s="5"/>
      <c r="K28" s="4"/>
      <c r="L28" s="5"/>
      <c r="M28" s="4"/>
      <c r="N28" s="5"/>
      <c r="O28" s="4"/>
      <c r="P28" s="5"/>
      <c r="Q28" s="4"/>
      <c r="R28" s="24"/>
    </row>
    <row r="29" spans="1:19" hidden="1" x14ac:dyDescent="0.25">
      <c r="A29" s="1"/>
      <c r="B29" s="1"/>
      <c r="C29" s="1"/>
      <c r="D29" s="1"/>
      <c r="E29" s="1"/>
      <c r="F29" s="1" t="s">
        <v>26</v>
      </c>
      <c r="G29" s="4">
        <v>0</v>
      </c>
      <c r="H29" s="5"/>
      <c r="I29" s="4"/>
      <c r="J29" s="5"/>
      <c r="K29" s="4"/>
      <c r="L29" s="5"/>
      <c r="M29" s="4">
        <v>0</v>
      </c>
      <c r="N29" s="5"/>
      <c r="O29" s="4"/>
      <c r="P29" s="5"/>
      <c r="Q29" s="4"/>
      <c r="R29" s="24"/>
    </row>
    <row r="30" spans="1:19" x14ac:dyDescent="0.25">
      <c r="A30" s="1"/>
      <c r="B30" s="1"/>
      <c r="C30" s="1"/>
      <c r="D30" s="1"/>
      <c r="E30" s="1"/>
      <c r="F30" s="1" t="s">
        <v>27</v>
      </c>
      <c r="G30" s="4">
        <v>97641</v>
      </c>
      <c r="H30" s="5"/>
      <c r="I30" s="4">
        <v>99545.46</v>
      </c>
      <c r="J30" s="5"/>
      <c r="K30" s="4">
        <f t="shared" ref="K30:K36" si="3">ROUND((G30-I30),5)</f>
        <v>-1904.46</v>
      </c>
      <c r="L30" s="5"/>
      <c r="M30" s="4">
        <v>97641</v>
      </c>
      <c r="N30" s="5"/>
      <c r="O30" s="4">
        <v>99545.46</v>
      </c>
      <c r="P30" s="5"/>
      <c r="Q30" s="4">
        <f t="shared" ref="Q30:Q36" si="4">ROUND((M30-O30),5)</f>
        <v>-1904.46</v>
      </c>
      <c r="R30" s="24">
        <v>365000</v>
      </c>
    </row>
    <row r="31" spans="1:19" x14ac:dyDescent="0.25">
      <c r="A31" s="1"/>
      <c r="B31" s="1"/>
      <c r="C31" s="1"/>
      <c r="D31" s="1"/>
      <c r="E31" s="1"/>
      <c r="F31" s="1" t="s">
        <v>28</v>
      </c>
      <c r="G31" s="4">
        <v>10662.04</v>
      </c>
      <c r="H31" s="5"/>
      <c r="I31" s="4">
        <v>11000</v>
      </c>
      <c r="J31" s="5"/>
      <c r="K31" s="4">
        <f t="shared" si="3"/>
        <v>-337.96</v>
      </c>
      <c r="L31" s="5"/>
      <c r="M31" s="4">
        <v>10662.04</v>
      </c>
      <c r="N31" s="5"/>
      <c r="O31" s="4">
        <v>11000</v>
      </c>
      <c r="P31" s="5"/>
      <c r="Q31" s="4">
        <f t="shared" si="4"/>
        <v>-337.96</v>
      </c>
      <c r="R31" s="24">
        <v>33000</v>
      </c>
    </row>
    <row r="32" spans="1:19" x14ac:dyDescent="0.25">
      <c r="A32" s="1"/>
      <c r="B32" s="1"/>
      <c r="C32" s="1"/>
      <c r="D32" s="1"/>
      <c r="E32" s="1"/>
      <c r="F32" s="1" t="s">
        <v>29</v>
      </c>
      <c r="G32" s="4">
        <f>9917.52+669.9</f>
        <v>10587.42</v>
      </c>
      <c r="H32" s="5"/>
      <c r="I32" s="4">
        <v>9333.33</v>
      </c>
      <c r="J32" s="5"/>
      <c r="K32" s="4">
        <f t="shared" si="3"/>
        <v>1254.0899999999999</v>
      </c>
      <c r="L32" s="5"/>
      <c r="M32" s="4">
        <v>9917.52</v>
      </c>
      <c r="N32" s="5"/>
      <c r="O32" s="4">
        <v>9333.33</v>
      </c>
      <c r="P32" s="5"/>
      <c r="Q32" s="4">
        <f t="shared" si="4"/>
        <v>584.19000000000005</v>
      </c>
      <c r="R32" s="24">
        <v>19999.97</v>
      </c>
    </row>
    <row r="33" spans="1:18" x14ac:dyDescent="0.25">
      <c r="A33" s="1"/>
      <c r="B33" s="1"/>
      <c r="C33" s="1"/>
      <c r="D33" s="1"/>
      <c r="E33" s="1"/>
      <c r="F33" s="1" t="s">
        <v>30</v>
      </c>
      <c r="G33" s="4">
        <v>11141.86</v>
      </c>
      <c r="H33" s="5"/>
      <c r="I33" s="4">
        <v>16666.68</v>
      </c>
      <c r="J33" s="5"/>
      <c r="K33" s="4">
        <f t="shared" si="3"/>
        <v>-5524.82</v>
      </c>
      <c r="L33" s="5"/>
      <c r="M33" s="4">
        <v>11141.86</v>
      </c>
      <c r="N33" s="5"/>
      <c r="O33" s="4">
        <v>16666.68</v>
      </c>
      <c r="P33" s="5"/>
      <c r="Q33" s="4">
        <f t="shared" si="4"/>
        <v>-5524.82</v>
      </c>
      <c r="R33" s="24">
        <v>50000</v>
      </c>
    </row>
    <row r="34" spans="1:18" hidden="1" x14ac:dyDescent="0.25">
      <c r="A34" s="1"/>
      <c r="B34" s="1"/>
      <c r="C34" s="1"/>
      <c r="D34" s="1"/>
      <c r="E34" s="1"/>
      <c r="F34" s="1" t="s">
        <v>106</v>
      </c>
      <c r="G34" s="4">
        <v>0</v>
      </c>
      <c r="H34" s="5"/>
      <c r="I34" s="4">
        <v>0</v>
      </c>
      <c r="J34" s="5"/>
      <c r="K34" s="4">
        <f t="shared" si="3"/>
        <v>0</v>
      </c>
      <c r="L34" s="5"/>
      <c r="M34" s="4">
        <v>0</v>
      </c>
      <c r="N34" s="5"/>
      <c r="O34" s="4">
        <v>0</v>
      </c>
      <c r="P34" s="5"/>
      <c r="Q34" s="4">
        <f t="shared" si="4"/>
        <v>0</v>
      </c>
      <c r="R34" s="4">
        <v>0</v>
      </c>
    </row>
    <row r="35" spans="1:18" x14ac:dyDescent="0.25">
      <c r="A35" s="1"/>
      <c r="B35" s="1"/>
      <c r="C35" s="1"/>
      <c r="D35" s="1"/>
      <c r="E35" s="1"/>
      <c r="F35" s="1" t="s">
        <v>31</v>
      </c>
      <c r="G35" s="4">
        <v>251.95</v>
      </c>
      <c r="H35" s="5"/>
      <c r="I35" s="4">
        <v>1666.68</v>
      </c>
      <c r="J35" s="5"/>
      <c r="K35" s="4">
        <f t="shared" si="3"/>
        <v>-1414.73</v>
      </c>
      <c r="L35" s="5"/>
      <c r="M35" s="4">
        <v>251.95</v>
      </c>
      <c r="N35" s="5"/>
      <c r="O35" s="4">
        <v>1666.68</v>
      </c>
      <c r="P35" s="5"/>
      <c r="Q35" s="4">
        <f t="shared" si="4"/>
        <v>-1414.73</v>
      </c>
      <c r="R35" s="4">
        <v>5000</v>
      </c>
    </row>
    <row r="36" spans="1:18" x14ac:dyDescent="0.25">
      <c r="A36" s="1"/>
      <c r="B36" s="1"/>
      <c r="C36" s="1"/>
      <c r="D36" s="1"/>
      <c r="E36" s="1"/>
      <c r="F36" s="1" t="s">
        <v>32</v>
      </c>
      <c r="G36" s="4">
        <v>2378.8200000000002</v>
      </c>
      <c r="H36" s="5"/>
      <c r="I36" s="4">
        <v>3333.32</v>
      </c>
      <c r="J36" s="5"/>
      <c r="K36" s="4">
        <f t="shared" si="3"/>
        <v>-954.5</v>
      </c>
      <c r="L36" s="5"/>
      <c r="M36" s="4">
        <v>2378.8200000000002</v>
      </c>
      <c r="N36" s="5"/>
      <c r="O36" s="4">
        <v>3333.32</v>
      </c>
      <c r="P36" s="5"/>
      <c r="Q36" s="4">
        <f t="shared" si="4"/>
        <v>-954.5</v>
      </c>
      <c r="R36" s="4">
        <v>10000</v>
      </c>
    </row>
    <row r="37" spans="1:18" hidden="1" x14ac:dyDescent="0.25">
      <c r="A37" s="1"/>
      <c r="B37" s="1"/>
      <c r="C37" s="1"/>
      <c r="D37" s="1"/>
      <c r="E37" s="1"/>
      <c r="F37" s="1" t="s">
        <v>33</v>
      </c>
      <c r="G37" s="4">
        <v>0</v>
      </c>
      <c r="H37" s="5"/>
      <c r="I37" s="4"/>
      <c r="J37" s="5"/>
      <c r="K37" s="4"/>
      <c r="L37" s="5"/>
      <c r="M37" s="4">
        <v>669.9</v>
      </c>
      <c r="N37" s="5"/>
      <c r="O37" s="4"/>
      <c r="P37" s="5"/>
      <c r="Q37" s="4"/>
      <c r="R37" s="4"/>
    </row>
    <row r="38" spans="1:18" x14ac:dyDescent="0.25">
      <c r="A38" s="1"/>
      <c r="B38" s="1"/>
      <c r="C38" s="1"/>
      <c r="D38" s="1"/>
      <c r="E38" s="1"/>
      <c r="F38" s="1" t="s">
        <v>34</v>
      </c>
      <c r="G38" s="4">
        <v>0</v>
      </c>
      <c r="H38" s="5"/>
      <c r="I38" s="4">
        <v>4166.68</v>
      </c>
      <c r="J38" s="5"/>
      <c r="K38" s="4">
        <f t="shared" ref="K38:K43" si="5">ROUND((G38-I38),5)</f>
        <v>-4166.68</v>
      </c>
      <c r="L38" s="5"/>
      <c r="M38" s="4">
        <v>0</v>
      </c>
      <c r="N38" s="5"/>
      <c r="O38" s="4">
        <v>4166.68</v>
      </c>
      <c r="P38" s="5"/>
      <c r="Q38" s="4">
        <f>ROUND((M38-O38),5)</f>
        <v>-4166.68</v>
      </c>
      <c r="R38" s="4">
        <v>12500</v>
      </c>
    </row>
    <row r="39" spans="1:18" x14ac:dyDescent="0.25">
      <c r="A39" s="1"/>
      <c r="B39" s="1"/>
      <c r="C39" s="1"/>
      <c r="D39" s="1"/>
      <c r="E39" s="1"/>
      <c r="F39" s="1" t="s">
        <v>35</v>
      </c>
      <c r="G39" s="4">
        <v>2571.25</v>
      </c>
      <c r="H39" s="5"/>
      <c r="I39" s="4">
        <v>2400</v>
      </c>
      <c r="J39" s="5"/>
      <c r="K39" s="4">
        <f t="shared" si="5"/>
        <v>171.25</v>
      </c>
      <c r="L39" s="5"/>
      <c r="M39" s="4">
        <v>2571.25</v>
      </c>
      <c r="N39" s="5"/>
      <c r="O39" s="4">
        <v>2400</v>
      </c>
      <c r="P39" s="5"/>
      <c r="Q39" s="4">
        <f>ROUND((M39-O39),5)</f>
        <v>171.25</v>
      </c>
      <c r="R39" s="4">
        <v>7200</v>
      </c>
    </row>
    <row r="40" spans="1:18" x14ac:dyDescent="0.25">
      <c r="A40" s="1"/>
      <c r="B40" s="1"/>
      <c r="C40" s="1"/>
      <c r="D40" s="1"/>
      <c r="E40" s="1"/>
      <c r="F40" s="1" t="s">
        <v>36</v>
      </c>
      <c r="G40" s="4">
        <v>1808.89</v>
      </c>
      <c r="H40" s="5"/>
      <c r="I40" s="4">
        <v>0</v>
      </c>
      <c r="J40" s="5"/>
      <c r="K40" s="4">
        <f t="shared" si="5"/>
        <v>1808.89</v>
      </c>
      <c r="L40" s="5"/>
      <c r="M40" s="4">
        <v>1808.89</v>
      </c>
      <c r="N40" s="5"/>
      <c r="O40" s="4"/>
      <c r="P40" s="5"/>
      <c r="Q40" s="4"/>
      <c r="R40" s="4">
        <v>0</v>
      </c>
    </row>
    <row r="41" spans="1:18" x14ac:dyDescent="0.25">
      <c r="A41" s="1"/>
      <c r="B41" s="1"/>
      <c r="C41" s="1"/>
      <c r="D41" s="1"/>
      <c r="E41" s="1"/>
      <c r="F41" s="1" t="s">
        <v>37</v>
      </c>
      <c r="G41" s="4">
        <f>4982+15000</f>
        <v>19982</v>
      </c>
      <c r="H41" s="5"/>
      <c r="I41" s="4">
        <v>16363.65</v>
      </c>
      <c r="J41" s="5"/>
      <c r="K41" s="4">
        <f t="shared" si="5"/>
        <v>3618.35</v>
      </c>
      <c r="L41" s="5"/>
      <c r="M41" s="4">
        <v>4982</v>
      </c>
      <c r="N41" s="5"/>
      <c r="O41" s="4">
        <v>16363.65</v>
      </c>
      <c r="P41" s="5"/>
      <c r="Q41" s="4">
        <f>ROUND((M41-O41),5)</f>
        <v>-11381.65</v>
      </c>
      <c r="R41" s="4">
        <v>60000</v>
      </c>
    </row>
    <row r="42" spans="1:18" ht="15.75" thickBot="1" x14ac:dyDescent="0.3">
      <c r="A42" s="1"/>
      <c r="B42" s="1"/>
      <c r="C42" s="1"/>
      <c r="D42" s="1"/>
      <c r="E42" s="1"/>
      <c r="F42" s="1" t="s">
        <v>38</v>
      </c>
      <c r="G42" s="8">
        <v>3670.63</v>
      </c>
      <c r="H42" s="5"/>
      <c r="I42" s="8">
        <v>2500</v>
      </c>
      <c r="J42" s="5"/>
      <c r="K42" s="8">
        <f t="shared" si="5"/>
        <v>1170.6300000000001</v>
      </c>
      <c r="L42" s="5"/>
      <c r="M42" s="8">
        <v>3670.63</v>
      </c>
      <c r="N42" s="5"/>
      <c r="O42" s="8">
        <v>2500</v>
      </c>
      <c r="P42" s="5"/>
      <c r="Q42" s="8">
        <f>ROUND((M42-O42),5)</f>
        <v>1170.6300000000001</v>
      </c>
      <c r="R42" s="8">
        <v>10000</v>
      </c>
    </row>
    <row r="43" spans="1:18" x14ac:dyDescent="0.25">
      <c r="A43" s="1"/>
      <c r="B43" s="1"/>
      <c r="C43" s="1"/>
      <c r="D43" s="1"/>
      <c r="E43" s="1" t="s">
        <v>39</v>
      </c>
      <c r="F43" s="1"/>
      <c r="G43" s="4">
        <f>ROUND(SUM(G28:G42),5)</f>
        <v>160695.85999999999</v>
      </c>
      <c r="H43" s="5"/>
      <c r="I43" s="4">
        <f>ROUND(SUM(I28:I42),5)</f>
        <v>166975.79999999999</v>
      </c>
      <c r="J43" s="5"/>
      <c r="K43" s="4">
        <f t="shared" si="5"/>
        <v>-6279.94</v>
      </c>
      <c r="L43" s="5"/>
      <c r="M43" s="4">
        <f>ROUND(SUM(M28:M42),5)</f>
        <v>145695.85999999999</v>
      </c>
      <c r="N43" s="5"/>
      <c r="O43" s="4">
        <f>ROUND(SUM(O28:O42),5)</f>
        <v>166975.79999999999</v>
      </c>
      <c r="P43" s="5"/>
      <c r="Q43" s="4">
        <f>ROUND((M43-O43),5)</f>
        <v>-21279.94</v>
      </c>
      <c r="R43" s="4">
        <f>ROUND(SUM(R28:R42),5)</f>
        <v>572699.97</v>
      </c>
    </row>
    <row r="44" spans="1:18" x14ac:dyDescent="0.25">
      <c r="A44" s="1"/>
      <c r="B44" s="1"/>
      <c r="C44" s="1"/>
      <c r="D44" s="1"/>
      <c r="E44" s="1" t="s">
        <v>40</v>
      </c>
      <c r="F44" s="1"/>
      <c r="G44" s="4"/>
      <c r="H44" s="5"/>
      <c r="I44" s="4"/>
      <c r="J44" s="5"/>
      <c r="K44" s="4"/>
      <c r="L44" s="5"/>
      <c r="M44" s="4"/>
      <c r="N44" s="5"/>
      <c r="O44" s="4"/>
      <c r="P44" s="5"/>
      <c r="Q44" s="4"/>
      <c r="R44" s="4"/>
    </row>
    <row r="45" spans="1:18" x14ac:dyDescent="0.25">
      <c r="A45" s="1"/>
      <c r="B45" s="1"/>
      <c r="C45" s="1"/>
      <c r="D45" s="1"/>
      <c r="E45" s="1"/>
      <c r="F45" s="1" t="s">
        <v>41</v>
      </c>
      <c r="G45" s="4">
        <v>2491.7600000000002</v>
      </c>
      <c r="H45" s="5"/>
      <c r="I45" s="4">
        <v>8333.32</v>
      </c>
      <c r="J45" s="5"/>
      <c r="K45" s="4">
        <f t="shared" ref="K45:K55" si="6">ROUND((G45-I45),5)</f>
        <v>-5841.56</v>
      </c>
      <c r="L45" s="5"/>
      <c r="M45" s="4">
        <v>2491.7600000000002</v>
      </c>
      <c r="N45" s="5"/>
      <c r="O45" s="4">
        <v>8333.32</v>
      </c>
      <c r="P45" s="5"/>
      <c r="Q45" s="4">
        <f t="shared" ref="Q45:Q54" si="7">ROUND((M45-O45),5)</f>
        <v>-5841.56</v>
      </c>
      <c r="R45" s="4">
        <v>24999.96</v>
      </c>
    </row>
    <row r="46" spans="1:18" x14ac:dyDescent="0.25">
      <c r="A46" s="1"/>
      <c r="B46" s="1"/>
      <c r="C46" s="1"/>
      <c r="D46" s="1"/>
      <c r="E46" s="1"/>
      <c r="F46" s="1" t="s">
        <v>42</v>
      </c>
      <c r="G46" s="4">
        <f>38754.05+220.12</f>
        <v>38974.170000000006</v>
      </c>
      <c r="H46" s="5"/>
      <c r="I46" s="4">
        <v>33333.32</v>
      </c>
      <c r="J46" s="5"/>
      <c r="K46" s="4">
        <f t="shared" si="6"/>
        <v>5640.85</v>
      </c>
      <c r="L46" s="5"/>
      <c r="M46" s="4">
        <v>38754.050000000003</v>
      </c>
      <c r="N46" s="5"/>
      <c r="O46" s="4">
        <v>33333.32</v>
      </c>
      <c r="P46" s="5"/>
      <c r="Q46" s="4">
        <f t="shared" si="7"/>
        <v>5420.73</v>
      </c>
      <c r="R46" s="4">
        <v>99999.96</v>
      </c>
    </row>
    <row r="47" spans="1:18" x14ac:dyDescent="0.25">
      <c r="A47" s="1"/>
      <c r="B47" s="1"/>
      <c r="C47" s="1"/>
      <c r="D47" s="1"/>
      <c r="E47" s="1"/>
      <c r="F47" s="1" t="s">
        <v>43</v>
      </c>
      <c r="G47" s="4">
        <v>14327.52</v>
      </c>
      <c r="H47" s="5"/>
      <c r="I47" s="4">
        <v>12500</v>
      </c>
      <c r="J47" s="5"/>
      <c r="K47" s="4">
        <f t="shared" si="6"/>
        <v>1827.52</v>
      </c>
      <c r="L47" s="5"/>
      <c r="M47" s="4">
        <v>14327.52</v>
      </c>
      <c r="N47" s="5"/>
      <c r="O47" s="4">
        <v>12500</v>
      </c>
      <c r="P47" s="5"/>
      <c r="Q47" s="4">
        <f t="shared" si="7"/>
        <v>1827.52</v>
      </c>
      <c r="R47" s="4">
        <v>25000</v>
      </c>
    </row>
    <row r="48" spans="1:18" hidden="1" x14ac:dyDescent="0.25">
      <c r="A48" s="1"/>
      <c r="B48" s="1"/>
      <c r="C48" s="1"/>
      <c r="D48" s="1"/>
      <c r="E48" s="1"/>
      <c r="F48" s="1" t="s">
        <v>44</v>
      </c>
      <c r="G48" s="4">
        <v>0</v>
      </c>
      <c r="H48" s="5"/>
      <c r="I48" s="4">
        <v>0</v>
      </c>
      <c r="J48" s="5"/>
      <c r="K48" s="4">
        <f t="shared" si="6"/>
        <v>0</v>
      </c>
      <c r="L48" s="5"/>
      <c r="M48" s="4">
        <v>0</v>
      </c>
      <c r="N48" s="5"/>
      <c r="O48" s="4">
        <v>0</v>
      </c>
      <c r="P48" s="5"/>
      <c r="Q48" s="4">
        <f t="shared" si="7"/>
        <v>0</v>
      </c>
      <c r="R48" s="4">
        <v>0</v>
      </c>
    </row>
    <row r="49" spans="1:19" x14ac:dyDescent="0.25">
      <c r="A49" s="1"/>
      <c r="B49" s="1"/>
      <c r="C49" s="1"/>
      <c r="D49" s="1"/>
      <c r="E49" s="1"/>
      <c r="F49" s="1" t="s">
        <v>45</v>
      </c>
      <c r="G49" s="4">
        <v>6009.64</v>
      </c>
      <c r="H49" s="5"/>
      <c r="I49" s="4">
        <v>6000</v>
      </c>
      <c r="J49" s="5"/>
      <c r="K49" s="4">
        <f t="shared" si="6"/>
        <v>9.64</v>
      </c>
      <c r="L49" s="5"/>
      <c r="M49" s="4">
        <v>6009.64</v>
      </c>
      <c r="N49" s="5"/>
      <c r="O49" s="4">
        <v>6000</v>
      </c>
      <c r="P49" s="5"/>
      <c r="Q49" s="4">
        <f t="shared" si="7"/>
        <v>9.64</v>
      </c>
      <c r="R49" s="4">
        <v>7500</v>
      </c>
    </row>
    <row r="50" spans="1:19" x14ac:dyDescent="0.25">
      <c r="A50" s="1"/>
      <c r="B50" s="1"/>
      <c r="C50" s="1"/>
      <c r="D50" s="1"/>
      <c r="E50" s="1"/>
      <c r="F50" s="1" t="s">
        <v>46</v>
      </c>
      <c r="G50" s="4">
        <v>1909</v>
      </c>
      <c r="H50" s="5"/>
      <c r="I50" s="4">
        <v>3333.32</v>
      </c>
      <c r="J50" s="5"/>
      <c r="K50" s="4">
        <f t="shared" si="6"/>
        <v>-1424.32</v>
      </c>
      <c r="L50" s="5"/>
      <c r="M50" s="4">
        <v>1909</v>
      </c>
      <c r="N50" s="5"/>
      <c r="O50" s="4">
        <v>3333.32</v>
      </c>
      <c r="P50" s="5"/>
      <c r="Q50" s="4">
        <f t="shared" si="7"/>
        <v>-1424.32</v>
      </c>
      <c r="R50" s="4">
        <v>9999.9599999999991</v>
      </c>
    </row>
    <row r="51" spans="1:19" x14ac:dyDescent="0.25">
      <c r="A51" s="1"/>
      <c r="B51" s="1"/>
      <c r="C51" s="1"/>
      <c r="D51" s="1"/>
      <c r="E51" s="1"/>
      <c r="F51" s="1" t="s">
        <v>47</v>
      </c>
      <c r="G51" s="4">
        <v>24571.23</v>
      </c>
      <c r="H51" s="5"/>
      <c r="I51" s="4">
        <v>20000</v>
      </c>
      <c r="J51" s="5"/>
      <c r="K51" s="4">
        <f t="shared" si="6"/>
        <v>4571.2299999999996</v>
      </c>
      <c r="L51" s="5"/>
      <c r="M51" s="4">
        <v>24571.23</v>
      </c>
      <c r="N51" s="5"/>
      <c r="O51" s="4">
        <v>20000</v>
      </c>
      <c r="P51" s="5"/>
      <c r="Q51" s="4">
        <f t="shared" si="7"/>
        <v>4571.2299999999996</v>
      </c>
      <c r="R51" s="4">
        <v>40000</v>
      </c>
    </row>
    <row r="52" spans="1:19" x14ac:dyDescent="0.25">
      <c r="A52" s="1"/>
      <c r="B52" s="1"/>
      <c r="C52" s="1"/>
      <c r="D52" s="1"/>
      <c r="E52" s="1"/>
      <c r="F52" s="1" t="s">
        <v>48</v>
      </c>
      <c r="G52" s="4">
        <v>4315</v>
      </c>
      <c r="H52" s="5"/>
      <c r="I52" s="4">
        <v>0</v>
      </c>
      <c r="J52" s="5"/>
      <c r="K52" s="4">
        <f t="shared" si="6"/>
        <v>4315</v>
      </c>
      <c r="L52" s="5"/>
      <c r="M52" s="4">
        <v>315</v>
      </c>
      <c r="N52" s="5"/>
      <c r="O52" s="4">
        <v>0</v>
      </c>
      <c r="P52" s="5"/>
      <c r="Q52" s="4">
        <f t="shared" si="7"/>
        <v>315</v>
      </c>
      <c r="R52" s="4">
        <v>0</v>
      </c>
    </row>
    <row r="53" spans="1:19" hidden="1" x14ac:dyDescent="0.25">
      <c r="A53" s="1"/>
      <c r="B53" s="1"/>
      <c r="C53" s="1"/>
      <c r="D53" s="1"/>
      <c r="E53" s="1"/>
      <c r="F53" s="1" t="s">
        <v>49</v>
      </c>
      <c r="G53" s="4">
        <v>0</v>
      </c>
      <c r="H53" s="5"/>
      <c r="I53" s="4">
        <v>0</v>
      </c>
      <c r="J53" s="5"/>
      <c r="K53" s="4">
        <f t="shared" si="6"/>
        <v>0</v>
      </c>
      <c r="L53" s="5"/>
      <c r="M53" s="4">
        <v>220.12</v>
      </c>
      <c r="N53" s="5"/>
      <c r="O53" s="4">
        <v>0</v>
      </c>
      <c r="P53" s="5"/>
      <c r="Q53" s="4">
        <f t="shared" si="7"/>
        <v>220.12</v>
      </c>
      <c r="R53" s="4">
        <v>0</v>
      </c>
    </row>
    <row r="54" spans="1:19" x14ac:dyDescent="0.25">
      <c r="A54" s="1"/>
      <c r="B54" s="1"/>
      <c r="C54" s="1"/>
      <c r="D54" s="1"/>
      <c r="E54" s="1"/>
      <c r="F54" s="1" t="s">
        <v>50</v>
      </c>
      <c r="G54" s="4">
        <v>3280.3</v>
      </c>
      <c r="H54" s="5"/>
      <c r="I54" s="4">
        <v>6666.68</v>
      </c>
      <c r="J54" s="5"/>
      <c r="K54" s="4">
        <f t="shared" si="6"/>
        <v>-3386.38</v>
      </c>
      <c r="L54" s="5"/>
      <c r="M54" s="4">
        <v>3280.3</v>
      </c>
      <c r="N54" s="5"/>
      <c r="O54" s="4">
        <v>6666.68</v>
      </c>
      <c r="P54" s="5"/>
      <c r="Q54" s="4">
        <f t="shared" si="7"/>
        <v>-3386.38</v>
      </c>
      <c r="R54" s="4">
        <v>20000.04</v>
      </c>
    </row>
    <row r="55" spans="1:19" ht="15.75" thickBot="1" x14ac:dyDescent="0.3">
      <c r="A55" s="1"/>
      <c r="B55" s="1"/>
      <c r="C55" s="1"/>
      <c r="D55" s="1"/>
      <c r="E55" s="1"/>
      <c r="F55" s="1" t="s">
        <v>51</v>
      </c>
      <c r="G55" s="8">
        <v>5362.6</v>
      </c>
      <c r="H55" s="5"/>
      <c r="I55" s="8">
        <v>0</v>
      </c>
      <c r="J55" s="5"/>
      <c r="K55" s="8">
        <f t="shared" si="6"/>
        <v>5362.6</v>
      </c>
      <c r="L55" s="5"/>
      <c r="M55" s="4">
        <v>5362.6</v>
      </c>
      <c r="N55" s="5"/>
      <c r="O55" s="4"/>
      <c r="P55" s="5"/>
      <c r="Q55" s="4"/>
      <c r="R55" s="8">
        <v>0</v>
      </c>
      <c r="S55" s="21" t="s">
        <v>118</v>
      </c>
    </row>
    <row r="56" spans="1:19" hidden="1" x14ac:dyDescent="0.25">
      <c r="A56" s="1"/>
      <c r="B56" s="1"/>
      <c r="C56" s="1"/>
      <c r="D56" s="1"/>
      <c r="E56" s="1"/>
      <c r="F56" s="1" t="s">
        <v>52</v>
      </c>
      <c r="G56" s="4">
        <v>0</v>
      </c>
      <c r="H56" s="5"/>
      <c r="I56" s="4">
        <v>0</v>
      </c>
      <c r="J56" s="5"/>
      <c r="K56" s="4">
        <f>ROUND((G56-I56),5)</f>
        <v>0</v>
      </c>
      <c r="L56" s="5"/>
      <c r="M56" s="4">
        <v>0</v>
      </c>
      <c r="N56" s="5"/>
      <c r="O56" s="4">
        <v>0</v>
      </c>
      <c r="P56" s="5"/>
      <c r="Q56" s="4">
        <f>ROUND((M56-O56),5)</f>
        <v>0</v>
      </c>
      <c r="R56" s="4">
        <v>0</v>
      </c>
    </row>
    <row r="57" spans="1:19" ht="15.75" hidden="1" thickBot="1" x14ac:dyDescent="0.3">
      <c r="A57" s="1"/>
      <c r="B57" s="1"/>
      <c r="C57" s="1"/>
      <c r="D57" s="1"/>
      <c r="E57" s="1"/>
      <c r="F57" s="1" t="s">
        <v>53</v>
      </c>
      <c r="G57" s="8">
        <v>0</v>
      </c>
      <c r="H57" s="5"/>
      <c r="I57" s="8"/>
      <c r="J57" s="5"/>
      <c r="K57" s="8"/>
      <c r="L57" s="5"/>
      <c r="M57" s="8">
        <v>1030.3399999999999</v>
      </c>
      <c r="N57" s="5"/>
      <c r="O57" s="8"/>
      <c r="P57" s="5"/>
      <c r="Q57" s="8"/>
      <c r="R57" s="8"/>
    </row>
    <row r="58" spans="1:19" x14ac:dyDescent="0.25">
      <c r="A58" s="1"/>
      <c r="B58" s="1"/>
      <c r="C58" s="1"/>
      <c r="D58" s="1"/>
      <c r="E58" s="1" t="s">
        <v>54</v>
      </c>
      <c r="F58" s="1"/>
      <c r="G58" s="4">
        <f>ROUND(SUM(G44:G57),5)</f>
        <v>101241.22</v>
      </c>
      <c r="H58" s="5"/>
      <c r="I58" s="4">
        <f>ROUND(SUM(I44:I57),5)</f>
        <v>90166.64</v>
      </c>
      <c r="J58" s="5"/>
      <c r="K58" s="4">
        <f>ROUND((G58-I58),5)</f>
        <v>11074.58</v>
      </c>
      <c r="L58" s="5"/>
      <c r="M58" s="4">
        <f>ROUND(SUM(M44:M57),5)</f>
        <v>98271.56</v>
      </c>
      <c r="N58" s="5"/>
      <c r="O58" s="4">
        <f>ROUND(SUM(O44:O57),5)</f>
        <v>90166.64</v>
      </c>
      <c r="P58" s="5"/>
      <c r="Q58" s="4">
        <f>ROUND((M58-O58),5)</f>
        <v>8104.92</v>
      </c>
      <c r="R58" s="4">
        <f>ROUND(SUM(R44:R57),5)</f>
        <v>227499.92</v>
      </c>
    </row>
    <row r="59" spans="1:19" x14ac:dyDescent="0.25">
      <c r="A59" s="1"/>
      <c r="B59" s="1"/>
      <c r="C59" s="1"/>
      <c r="D59" s="1"/>
      <c r="E59" s="1" t="s">
        <v>55</v>
      </c>
      <c r="F59" s="1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4"/>
    </row>
    <row r="60" spans="1:19" x14ac:dyDescent="0.25">
      <c r="A60" s="1"/>
      <c r="B60" s="1"/>
      <c r="C60" s="1"/>
      <c r="D60" s="1"/>
      <c r="E60" s="1"/>
      <c r="F60" s="1" t="s">
        <v>56</v>
      </c>
      <c r="G60" s="4">
        <f>222319+1030.34</f>
        <v>223349.34</v>
      </c>
      <c r="H60" s="5"/>
      <c r="I60" s="4">
        <v>232000</v>
      </c>
      <c r="J60" s="5"/>
      <c r="K60" s="4">
        <f>ROUND((G60-I60),5)</f>
        <v>-8650.66</v>
      </c>
      <c r="L60" s="5"/>
      <c r="M60" s="4">
        <v>222319</v>
      </c>
      <c r="N60" s="5"/>
      <c r="O60" s="4">
        <v>232000</v>
      </c>
      <c r="P60" s="5"/>
      <c r="Q60" s="4">
        <f>ROUND((M60-O60),5)</f>
        <v>-9681</v>
      </c>
      <c r="R60" s="4">
        <v>696000</v>
      </c>
    </row>
    <row r="61" spans="1:19" x14ac:dyDescent="0.25">
      <c r="A61" s="1"/>
      <c r="B61" s="1"/>
      <c r="C61" s="1"/>
      <c r="D61" s="1"/>
      <c r="E61" s="1"/>
      <c r="F61" s="1" t="s">
        <v>57</v>
      </c>
      <c r="G61" s="4">
        <v>9548</v>
      </c>
      <c r="H61" s="5"/>
      <c r="I61" s="4">
        <v>9548</v>
      </c>
      <c r="J61" s="5"/>
      <c r="K61" s="4">
        <f>ROUND((G61-I61),5)</f>
        <v>0</v>
      </c>
      <c r="L61" s="5"/>
      <c r="M61" s="4">
        <v>9548</v>
      </c>
      <c r="N61" s="5"/>
      <c r="O61" s="4">
        <v>9548</v>
      </c>
      <c r="P61" s="5"/>
      <c r="Q61" s="4">
        <f>ROUND((M61-O61),5)</f>
        <v>0</v>
      </c>
      <c r="R61" s="4">
        <v>28644</v>
      </c>
    </row>
    <row r="62" spans="1:19" x14ac:dyDescent="0.25">
      <c r="A62" s="1"/>
      <c r="B62" s="1"/>
      <c r="C62" s="1"/>
      <c r="D62" s="1"/>
      <c r="E62" s="1"/>
      <c r="F62" s="1" t="s">
        <v>58</v>
      </c>
      <c r="G62" s="4">
        <f>2702.68-721.36</f>
        <v>1981.3199999999997</v>
      </c>
      <c r="H62" s="5"/>
      <c r="I62" s="4">
        <v>1981.32</v>
      </c>
      <c r="J62" s="5"/>
      <c r="K62" s="4">
        <f>ROUND((G62-I62),5)</f>
        <v>0</v>
      </c>
      <c r="L62" s="5"/>
      <c r="M62" s="4">
        <v>2702.68</v>
      </c>
      <c r="N62" s="5"/>
      <c r="O62" s="4">
        <v>1981.32</v>
      </c>
      <c r="P62" s="5"/>
      <c r="Q62" s="4">
        <f>ROUND((M62-O62),5)</f>
        <v>721.36</v>
      </c>
      <c r="R62" s="4">
        <v>5944</v>
      </c>
    </row>
    <row r="63" spans="1:19" ht="15.75" thickBot="1" x14ac:dyDescent="0.3">
      <c r="A63" s="1"/>
      <c r="B63" s="1"/>
      <c r="C63" s="1"/>
      <c r="D63" s="1"/>
      <c r="E63" s="1"/>
      <c r="F63" s="1" t="s">
        <v>59</v>
      </c>
      <c r="G63" s="8">
        <f>11874.32+721.36</f>
        <v>12595.68</v>
      </c>
      <c r="H63" s="5"/>
      <c r="I63" s="8">
        <v>12595.68</v>
      </c>
      <c r="J63" s="5"/>
      <c r="K63" s="8">
        <f>ROUND((G63-I63),5)</f>
        <v>0</v>
      </c>
      <c r="L63" s="5"/>
      <c r="M63" s="8">
        <v>11874.32</v>
      </c>
      <c r="N63" s="5"/>
      <c r="O63" s="8">
        <v>12595.68</v>
      </c>
      <c r="P63" s="5"/>
      <c r="Q63" s="8">
        <f>ROUND((M63-O63),5)</f>
        <v>-721.36</v>
      </c>
      <c r="R63" s="8">
        <v>37887</v>
      </c>
    </row>
    <row r="64" spans="1:19" x14ac:dyDescent="0.25">
      <c r="A64" s="1"/>
      <c r="B64" s="1"/>
      <c r="C64" s="1"/>
      <c r="D64" s="1"/>
      <c r="E64" s="1" t="s">
        <v>60</v>
      </c>
      <c r="F64" s="1"/>
      <c r="G64" s="4">
        <f>ROUND(SUM(G59:G63),5)</f>
        <v>247474.34</v>
      </c>
      <c r="H64" s="5"/>
      <c r="I64" s="4">
        <f>ROUND(SUM(I59:I63),5)</f>
        <v>256125</v>
      </c>
      <c r="J64" s="5"/>
      <c r="K64" s="4">
        <f>ROUND((G64-I64),5)</f>
        <v>-8650.66</v>
      </c>
      <c r="L64" s="5"/>
      <c r="M64" s="4">
        <f>ROUND(SUM(M59:M63),5)</f>
        <v>246444</v>
      </c>
      <c r="N64" s="5"/>
      <c r="O64" s="4">
        <f>ROUND(SUM(O59:O63),5)</f>
        <v>256125</v>
      </c>
      <c r="P64" s="5"/>
      <c r="Q64" s="4">
        <f>ROUND((M64-O64),5)</f>
        <v>-9681</v>
      </c>
      <c r="R64" s="4">
        <f>ROUND(SUM(R59:R63),5)</f>
        <v>768475</v>
      </c>
    </row>
    <row r="65" spans="1:19" x14ac:dyDescent="0.25">
      <c r="A65" s="1"/>
      <c r="B65" s="1"/>
      <c r="C65" s="1"/>
      <c r="D65" s="1"/>
      <c r="E65" s="1" t="s">
        <v>61</v>
      </c>
      <c r="F65" s="1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4"/>
    </row>
    <row r="66" spans="1:19" ht="30" x14ac:dyDescent="0.25">
      <c r="A66" s="1"/>
      <c r="B66" s="1"/>
      <c r="C66" s="1"/>
      <c r="D66" s="1"/>
      <c r="E66" s="1"/>
      <c r="F66" s="1" t="s">
        <v>110</v>
      </c>
      <c r="G66" s="4">
        <v>16825</v>
      </c>
      <c r="H66" s="5"/>
      <c r="I66" s="4">
        <v>0</v>
      </c>
      <c r="J66" s="5"/>
      <c r="K66" s="4">
        <f t="shared" ref="K66:K76" si="8">ROUND((G66-I66),5)</f>
        <v>16825</v>
      </c>
      <c r="L66" s="5"/>
      <c r="M66" s="4">
        <v>16825</v>
      </c>
      <c r="N66" s="5"/>
      <c r="O66" s="4"/>
      <c r="P66" s="5"/>
      <c r="Q66" s="4"/>
      <c r="R66" s="4">
        <v>0</v>
      </c>
      <c r="S66" s="21" t="s">
        <v>113</v>
      </c>
    </row>
    <row r="67" spans="1:19" hidden="1" x14ac:dyDescent="0.25">
      <c r="A67" s="1"/>
      <c r="B67" s="1"/>
      <c r="C67" s="1"/>
      <c r="D67" s="1"/>
      <c r="E67" s="1"/>
      <c r="F67" s="1" t="s">
        <v>62</v>
      </c>
      <c r="G67" s="4">
        <v>0</v>
      </c>
      <c r="H67" s="5"/>
      <c r="I67" s="4"/>
      <c r="J67" s="5"/>
      <c r="K67" s="4"/>
      <c r="L67" s="5"/>
      <c r="M67" s="4">
        <v>1955.05</v>
      </c>
      <c r="N67" s="5"/>
      <c r="O67" s="4"/>
      <c r="P67" s="5"/>
      <c r="Q67" s="4"/>
      <c r="R67" s="4"/>
    </row>
    <row r="68" spans="1:19" hidden="1" x14ac:dyDescent="0.25">
      <c r="A68" s="1"/>
      <c r="B68" s="1"/>
      <c r="C68" s="1"/>
      <c r="D68" s="1"/>
      <c r="E68" s="1"/>
      <c r="F68" s="1" t="s">
        <v>107</v>
      </c>
      <c r="G68" s="4">
        <v>0</v>
      </c>
      <c r="H68" s="5"/>
      <c r="I68" s="4">
        <v>0</v>
      </c>
      <c r="J68" s="5"/>
      <c r="K68" s="4">
        <f t="shared" si="8"/>
        <v>0</v>
      </c>
      <c r="L68" s="5"/>
      <c r="M68" s="4">
        <v>0</v>
      </c>
      <c r="N68" s="5"/>
      <c r="O68" s="4">
        <v>0</v>
      </c>
      <c r="P68" s="5"/>
      <c r="Q68" s="4">
        <f t="shared" ref="Q68:Q76" si="9">ROUND((M68-O68),5)</f>
        <v>0</v>
      </c>
      <c r="R68" s="4">
        <v>0</v>
      </c>
    </row>
    <row r="69" spans="1:19" hidden="1" x14ac:dyDescent="0.25">
      <c r="A69" s="1"/>
      <c r="B69" s="1"/>
      <c r="C69" s="1"/>
      <c r="D69" s="1"/>
      <c r="E69" s="1"/>
      <c r="F69" s="1" t="s">
        <v>63</v>
      </c>
      <c r="G69" s="4">
        <v>0</v>
      </c>
      <c r="H69" s="5"/>
      <c r="I69" s="4">
        <v>0</v>
      </c>
      <c r="J69" s="5"/>
      <c r="K69" s="4">
        <f t="shared" si="8"/>
        <v>0</v>
      </c>
      <c r="L69" s="5"/>
      <c r="M69" s="4">
        <v>0</v>
      </c>
      <c r="N69" s="5"/>
      <c r="O69" s="4">
        <v>0</v>
      </c>
      <c r="P69" s="5"/>
      <c r="Q69" s="4">
        <f t="shared" si="9"/>
        <v>0</v>
      </c>
      <c r="R69" s="4">
        <v>0</v>
      </c>
    </row>
    <row r="70" spans="1:19" ht="30" x14ac:dyDescent="0.25">
      <c r="A70" s="1"/>
      <c r="B70" s="1"/>
      <c r="C70" s="1"/>
      <c r="D70" s="1"/>
      <c r="E70" s="1"/>
      <c r="F70" s="1" t="s">
        <v>64</v>
      </c>
      <c r="G70" s="4">
        <f>36103.2+1955.05</f>
        <v>38058.25</v>
      </c>
      <c r="H70" s="5"/>
      <c r="I70" s="4">
        <v>25000</v>
      </c>
      <c r="J70" s="5"/>
      <c r="K70" s="4">
        <f t="shared" si="8"/>
        <v>13058.25</v>
      </c>
      <c r="L70" s="5"/>
      <c r="M70" s="4">
        <v>36103.199999999997</v>
      </c>
      <c r="N70" s="5"/>
      <c r="O70" s="4">
        <v>25000</v>
      </c>
      <c r="P70" s="5"/>
      <c r="Q70" s="4">
        <f t="shared" si="9"/>
        <v>11103.2</v>
      </c>
      <c r="R70" s="4">
        <v>75000</v>
      </c>
      <c r="S70" s="21" t="s">
        <v>112</v>
      </c>
    </row>
    <row r="71" spans="1:19" x14ac:dyDescent="0.25">
      <c r="A71" s="1"/>
      <c r="B71" s="1"/>
      <c r="C71" s="1"/>
      <c r="D71" s="1"/>
      <c r="E71" s="1"/>
      <c r="F71" s="1" t="s">
        <v>65</v>
      </c>
      <c r="G71" s="4">
        <v>10000</v>
      </c>
      <c r="H71" s="5"/>
      <c r="I71" s="4">
        <v>10000</v>
      </c>
      <c r="J71" s="5"/>
      <c r="K71" s="4">
        <f t="shared" si="8"/>
        <v>0</v>
      </c>
      <c r="L71" s="5"/>
      <c r="M71" s="4">
        <v>10000</v>
      </c>
      <c r="N71" s="5"/>
      <c r="O71" s="4">
        <v>10000</v>
      </c>
      <c r="P71" s="5"/>
      <c r="Q71" s="4">
        <f t="shared" si="9"/>
        <v>0</v>
      </c>
      <c r="R71" s="4">
        <v>30000</v>
      </c>
    </row>
    <row r="72" spans="1:19" x14ac:dyDescent="0.25">
      <c r="A72" s="1"/>
      <c r="B72" s="1"/>
      <c r="C72" s="1"/>
      <c r="D72" s="1"/>
      <c r="E72" s="1"/>
      <c r="F72" s="1" t="s">
        <v>66</v>
      </c>
      <c r="G72" s="4">
        <v>8954.0499999999993</v>
      </c>
      <c r="H72" s="5"/>
      <c r="I72" s="4">
        <v>8666.68</v>
      </c>
      <c r="J72" s="5"/>
      <c r="K72" s="4">
        <f t="shared" si="8"/>
        <v>287.37</v>
      </c>
      <c r="L72" s="5"/>
      <c r="M72" s="4">
        <v>8954.0499999999993</v>
      </c>
      <c r="N72" s="5"/>
      <c r="O72" s="4">
        <v>8666.68</v>
      </c>
      <c r="P72" s="5"/>
      <c r="Q72" s="4">
        <f t="shared" si="9"/>
        <v>287.37</v>
      </c>
      <c r="R72" s="4">
        <v>26000.04</v>
      </c>
    </row>
    <row r="73" spans="1:19" x14ac:dyDescent="0.25">
      <c r="A73" s="1"/>
      <c r="B73" s="1"/>
      <c r="C73" s="1"/>
      <c r="D73" s="1"/>
      <c r="E73" s="1"/>
      <c r="F73" s="1" t="s">
        <v>67</v>
      </c>
      <c r="G73" s="4">
        <f>32617.5-10880+5000</f>
        <v>26737.5</v>
      </c>
      <c r="H73" s="5"/>
      <c r="I73" s="4">
        <v>27000</v>
      </c>
      <c r="J73" s="5"/>
      <c r="K73" s="4">
        <f t="shared" si="8"/>
        <v>-262.5</v>
      </c>
      <c r="L73" s="5"/>
      <c r="M73" s="4">
        <v>32617.5</v>
      </c>
      <c r="N73" s="5"/>
      <c r="O73" s="4">
        <v>27000</v>
      </c>
      <c r="P73" s="5"/>
      <c r="Q73" s="4">
        <f t="shared" si="9"/>
        <v>5617.5</v>
      </c>
      <c r="R73" s="4">
        <v>27000</v>
      </c>
    </row>
    <row r="74" spans="1:19" x14ac:dyDescent="0.25">
      <c r="A74" s="1"/>
      <c r="B74" s="1"/>
      <c r="C74" s="1"/>
      <c r="D74" s="1"/>
      <c r="E74" s="1"/>
      <c r="F74" s="1" t="s">
        <v>68</v>
      </c>
      <c r="G74" s="4">
        <v>18365</v>
      </c>
      <c r="H74" s="5"/>
      <c r="I74" s="4">
        <v>20000</v>
      </c>
      <c r="J74" s="5"/>
      <c r="K74" s="4">
        <f t="shared" si="8"/>
        <v>-1635</v>
      </c>
      <c r="L74" s="5"/>
      <c r="M74" s="4">
        <v>18365</v>
      </c>
      <c r="N74" s="5"/>
      <c r="O74" s="4">
        <v>20000</v>
      </c>
      <c r="P74" s="5"/>
      <c r="Q74" s="4">
        <f t="shared" si="9"/>
        <v>-1635</v>
      </c>
      <c r="R74" s="4">
        <v>24000</v>
      </c>
    </row>
    <row r="75" spans="1:19" ht="15.75" thickBot="1" x14ac:dyDescent="0.3">
      <c r="A75" s="1"/>
      <c r="B75" s="1"/>
      <c r="C75" s="1"/>
      <c r="D75" s="1"/>
      <c r="E75" s="1"/>
      <c r="F75" s="1" t="s">
        <v>69</v>
      </c>
      <c r="G75" s="8">
        <v>2315.38</v>
      </c>
      <c r="H75" s="5"/>
      <c r="I75" s="8">
        <v>3333.32</v>
      </c>
      <c r="J75" s="5"/>
      <c r="K75" s="8">
        <f t="shared" si="8"/>
        <v>-1017.94</v>
      </c>
      <c r="L75" s="5"/>
      <c r="M75" s="8">
        <v>2315.38</v>
      </c>
      <c r="N75" s="5"/>
      <c r="O75" s="8">
        <v>3333.32</v>
      </c>
      <c r="P75" s="5"/>
      <c r="Q75" s="8">
        <f t="shared" si="9"/>
        <v>-1017.94</v>
      </c>
      <c r="R75" s="8">
        <v>10000</v>
      </c>
    </row>
    <row r="76" spans="1:19" x14ac:dyDescent="0.25">
      <c r="A76" s="1"/>
      <c r="B76" s="1"/>
      <c r="C76" s="1"/>
      <c r="D76" s="1"/>
      <c r="E76" s="1" t="s">
        <v>70</v>
      </c>
      <c r="F76" s="1"/>
      <c r="G76" s="4">
        <f>ROUND(SUM(G65:G75),5)</f>
        <v>121255.18</v>
      </c>
      <c r="H76" s="5"/>
      <c r="I76" s="4">
        <f>ROUND(SUM(I65:I75),5)</f>
        <v>94000</v>
      </c>
      <c r="J76" s="5"/>
      <c r="K76" s="4">
        <f t="shared" si="8"/>
        <v>27255.18</v>
      </c>
      <c r="L76" s="5"/>
      <c r="M76" s="4">
        <f>ROUND(SUM(M65:M75),5)</f>
        <v>127135.18</v>
      </c>
      <c r="N76" s="5"/>
      <c r="O76" s="4">
        <f>ROUND(SUM(O65:O75),5)</f>
        <v>94000</v>
      </c>
      <c r="P76" s="5"/>
      <c r="Q76" s="4">
        <f t="shared" si="9"/>
        <v>33135.18</v>
      </c>
      <c r="R76" s="4">
        <f>ROUND(SUM(R65:R75),5)</f>
        <v>192000.04</v>
      </c>
    </row>
    <row r="77" spans="1:19" x14ac:dyDescent="0.25">
      <c r="A77" s="1"/>
      <c r="B77" s="1"/>
      <c r="C77" s="1"/>
      <c r="D77" s="1"/>
      <c r="E77" s="1" t="s">
        <v>71</v>
      </c>
      <c r="F77" s="1"/>
      <c r="G77" s="4"/>
      <c r="H77" s="5"/>
      <c r="I77" s="4"/>
      <c r="J77" s="5"/>
      <c r="K77" s="4"/>
      <c r="L77" s="5"/>
      <c r="M77" s="4"/>
      <c r="N77" s="5"/>
      <c r="O77" s="4"/>
      <c r="P77" s="5"/>
      <c r="Q77" s="4"/>
      <c r="R77" s="4"/>
    </row>
    <row r="78" spans="1:19" x14ac:dyDescent="0.25">
      <c r="A78" s="1"/>
      <c r="B78" s="1"/>
      <c r="C78" s="1"/>
      <c r="D78" s="1"/>
      <c r="E78" s="1"/>
      <c r="F78" s="1" t="s">
        <v>72</v>
      </c>
      <c r="G78" s="4">
        <f>1516837.91+544272.79+11697.7-175-24540.13-4000+10880-5000</f>
        <v>2049973.27</v>
      </c>
      <c r="H78" s="5"/>
      <c r="I78" s="4">
        <v>2040000</v>
      </c>
      <c r="J78" s="5"/>
      <c r="K78" s="4">
        <f>ROUND((G78-I78),5)</f>
        <v>9973.27</v>
      </c>
      <c r="L78" s="5"/>
      <c r="M78" s="4">
        <v>1516837.91</v>
      </c>
      <c r="N78" s="5"/>
      <c r="O78" s="4">
        <v>2040000</v>
      </c>
      <c r="P78" s="5"/>
      <c r="Q78" s="4">
        <f>ROUND((M78-O78),5)</f>
        <v>-523162.09</v>
      </c>
      <c r="R78" s="4">
        <v>6120000</v>
      </c>
    </row>
    <row r="79" spans="1:19" x14ac:dyDescent="0.25">
      <c r="A79" s="1"/>
      <c r="B79" s="1"/>
      <c r="C79" s="1"/>
      <c r="D79" s="1"/>
      <c r="E79" s="1"/>
      <c r="F79" s="1" t="s">
        <v>114</v>
      </c>
      <c r="G79" s="4">
        <v>24540.13</v>
      </c>
      <c r="H79" s="5"/>
      <c r="I79" s="4">
        <v>0</v>
      </c>
      <c r="J79" s="5"/>
      <c r="K79" s="4">
        <f>ROUND((G79-I79),5)</f>
        <v>24540.13</v>
      </c>
      <c r="L79" s="5"/>
      <c r="M79" s="4">
        <v>544272.79</v>
      </c>
      <c r="N79" s="5"/>
      <c r="O79" s="4"/>
      <c r="P79" s="5"/>
      <c r="Q79" s="4"/>
      <c r="R79" s="4">
        <v>0</v>
      </c>
      <c r="S79" s="21" t="s">
        <v>115</v>
      </c>
    </row>
    <row r="80" spans="1:19" hidden="1" x14ac:dyDescent="0.25">
      <c r="A80" s="1"/>
      <c r="B80" s="1"/>
      <c r="C80" s="1"/>
      <c r="D80" s="1"/>
      <c r="E80" s="1"/>
      <c r="F80" s="1" t="s">
        <v>73</v>
      </c>
      <c r="G80" s="4">
        <v>0</v>
      </c>
      <c r="H80" s="5"/>
      <c r="I80" s="4"/>
      <c r="J80" s="5"/>
      <c r="K80" s="4"/>
      <c r="L80" s="5"/>
      <c r="M80" s="4">
        <v>11697.7</v>
      </c>
      <c r="N80" s="5"/>
      <c r="O80" s="4"/>
      <c r="P80" s="5"/>
      <c r="Q80" s="4"/>
      <c r="R80" s="4"/>
    </row>
    <row r="81" spans="1:19" x14ac:dyDescent="0.25">
      <c r="A81" s="1"/>
      <c r="B81" s="1"/>
      <c r="C81" s="1"/>
      <c r="D81" s="1"/>
      <c r="E81" s="1"/>
      <c r="F81" s="1" t="s">
        <v>74</v>
      </c>
      <c r="G81" s="4">
        <v>4000</v>
      </c>
      <c r="H81" s="5"/>
      <c r="I81" s="4">
        <v>7500</v>
      </c>
      <c r="J81" s="5"/>
      <c r="K81" s="4">
        <f t="shared" ref="K81:K88" si="10">ROUND((G81-I81),5)</f>
        <v>-3500</v>
      </c>
      <c r="L81" s="5"/>
      <c r="M81" s="4">
        <v>-175</v>
      </c>
      <c r="N81" s="5"/>
      <c r="O81" s="4">
        <v>7500</v>
      </c>
      <c r="P81" s="5"/>
      <c r="Q81" s="4">
        <f>ROUND((M81-O81),5)</f>
        <v>-7675</v>
      </c>
      <c r="R81" s="4">
        <v>60000</v>
      </c>
    </row>
    <row r="82" spans="1:19" hidden="1" x14ac:dyDescent="0.25">
      <c r="A82" s="1"/>
      <c r="B82" s="1"/>
      <c r="C82" s="1"/>
      <c r="D82" s="1"/>
      <c r="E82" s="1"/>
      <c r="F82" s="1" t="s">
        <v>101</v>
      </c>
      <c r="G82" s="4">
        <v>0</v>
      </c>
      <c r="H82" s="5"/>
      <c r="I82" s="4">
        <v>0</v>
      </c>
      <c r="J82" s="5"/>
      <c r="K82" s="4">
        <f t="shared" si="10"/>
        <v>0</v>
      </c>
      <c r="L82" s="5"/>
      <c r="M82" s="4">
        <v>0</v>
      </c>
      <c r="N82" s="5"/>
      <c r="O82" s="4">
        <v>0</v>
      </c>
      <c r="P82" s="5"/>
      <c r="Q82" s="4">
        <f>ROUND((M82-O82),5)</f>
        <v>0</v>
      </c>
      <c r="R82" s="4">
        <v>0</v>
      </c>
    </row>
    <row r="83" spans="1:19" x14ac:dyDescent="0.25">
      <c r="A83" s="1"/>
      <c r="B83" s="1"/>
      <c r="C83" s="1"/>
      <c r="D83" s="1"/>
      <c r="E83" s="1"/>
      <c r="F83" s="1" t="s">
        <v>75</v>
      </c>
      <c r="G83" s="4">
        <v>1431</v>
      </c>
      <c r="H83" s="5"/>
      <c r="I83" s="4">
        <v>0</v>
      </c>
      <c r="J83" s="5"/>
      <c r="K83" s="4">
        <f t="shared" si="10"/>
        <v>1431</v>
      </c>
      <c r="L83" s="5"/>
      <c r="M83" s="4">
        <v>1431</v>
      </c>
      <c r="N83" s="5"/>
      <c r="O83" s="4"/>
      <c r="P83" s="5"/>
      <c r="Q83" s="4"/>
      <c r="R83" s="4">
        <v>53000</v>
      </c>
    </row>
    <row r="84" spans="1:19" hidden="1" x14ac:dyDescent="0.25">
      <c r="A84" s="1"/>
      <c r="B84" s="1"/>
      <c r="C84" s="1"/>
      <c r="D84" s="1"/>
      <c r="E84" s="1"/>
      <c r="F84" s="1" t="s">
        <v>76</v>
      </c>
      <c r="G84" s="4">
        <v>0</v>
      </c>
      <c r="H84" s="5"/>
      <c r="I84" s="4">
        <v>0</v>
      </c>
      <c r="J84" s="5"/>
      <c r="K84" s="4">
        <f t="shared" si="10"/>
        <v>0</v>
      </c>
      <c r="L84" s="5"/>
      <c r="M84" s="4">
        <v>0</v>
      </c>
      <c r="N84" s="5"/>
      <c r="O84" s="4">
        <v>0</v>
      </c>
      <c r="P84" s="5"/>
      <c r="Q84" s="4">
        <f>ROUND((M84-O84),5)</f>
        <v>0</v>
      </c>
      <c r="R84" s="4">
        <v>0</v>
      </c>
    </row>
    <row r="85" spans="1:19" ht="45" x14ac:dyDescent="0.25">
      <c r="A85" s="1"/>
      <c r="B85" s="1"/>
      <c r="C85" s="1"/>
      <c r="D85" s="1"/>
      <c r="E85" s="1"/>
      <c r="F85" s="1" t="s">
        <v>77</v>
      </c>
      <c r="G85" s="4">
        <v>111570.48</v>
      </c>
      <c r="H85" s="5"/>
      <c r="I85" s="4">
        <v>60000</v>
      </c>
      <c r="J85" s="5"/>
      <c r="K85" s="4">
        <f t="shared" si="10"/>
        <v>51570.48</v>
      </c>
      <c r="L85" s="5"/>
      <c r="M85" s="4">
        <v>111570.48</v>
      </c>
      <c r="N85" s="5"/>
      <c r="O85" s="4">
        <v>60000</v>
      </c>
      <c r="P85" s="5"/>
      <c r="Q85" s="4">
        <f>ROUND((M85-O85),5)</f>
        <v>51570.48</v>
      </c>
      <c r="R85" s="4">
        <v>200000</v>
      </c>
      <c r="S85" s="26" t="s">
        <v>123</v>
      </c>
    </row>
    <row r="86" spans="1:19" x14ac:dyDescent="0.25">
      <c r="A86" s="1"/>
      <c r="B86" s="1"/>
      <c r="C86" s="1"/>
      <c r="D86" s="1"/>
      <c r="E86" s="1"/>
      <c r="F86" s="1" t="s">
        <v>78</v>
      </c>
      <c r="G86" s="4">
        <v>32838.629999999997</v>
      </c>
      <c r="H86" s="5"/>
      <c r="I86" s="4">
        <v>35168.959999999999</v>
      </c>
      <c r="J86" s="5"/>
      <c r="K86" s="4">
        <f t="shared" si="10"/>
        <v>-2330.33</v>
      </c>
      <c r="L86" s="5"/>
      <c r="M86" s="4">
        <v>32838.629999999997</v>
      </c>
      <c r="N86" s="5"/>
      <c r="O86" s="4">
        <v>35168.959999999999</v>
      </c>
      <c r="P86" s="5"/>
      <c r="Q86" s="4">
        <f>ROUND((M86-O86),5)</f>
        <v>-2330.33</v>
      </c>
      <c r="R86" s="4">
        <v>105506.88</v>
      </c>
    </row>
    <row r="87" spans="1:19" ht="15.75" thickBot="1" x14ac:dyDescent="0.3">
      <c r="A87" s="1"/>
      <c r="B87" s="1"/>
      <c r="C87" s="1"/>
      <c r="D87" s="1"/>
      <c r="E87" s="1"/>
      <c r="F87" s="1" t="s">
        <v>79</v>
      </c>
      <c r="G87" s="8">
        <v>423437.41</v>
      </c>
      <c r="H87" s="5"/>
      <c r="I87" s="8">
        <f>+R87/12*4</f>
        <v>422458.51</v>
      </c>
      <c r="J87" s="5"/>
      <c r="K87" s="8">
        <f t="shared" si="10"/>
        <v>978.9</v>
      </c>
      <c r="L87" s="5"/>
      <c r="M87" s="8">
        <v>423437.41</v>
      </c>
      <c r="N87" s="5"/>
      <c r="O87" s="8">
        <v>416473.04</v>
      </c>
      <c r="P87" s="5"/>
      <c r="Q87" s="8">
        <f>ROUND((M87-O87),5)</f>
        <v>6964.37</v>
      </c>
      <c r="R87" s="8">
        <v>1267375.53</v>
      </c>
    </row>
    <row r="88" spans="1:19" x14ac:dyDescent="0.25">
      <c r="A88" s="1"/>
      <c r="B88" s="1"/>
      <c r="C88" s="1"/>
      <c r="D88" s="1"/>
      <c r="E88" s="1" t="s">
        <v>80</v>
      </c>
      <c r="F88" s="1"/>
      <c r="G88" s="4">
        <f>ROUND(SUM(G77:G87),5)</f>
        <v>2647790.92</v>
      </c>
      <c r="H88" s="5"/>
      <c r="I88" s="4">
        <f>ROUND(SUM(I77:I87),5)</f>
        <v>2565127.4700000002</v>
      </c>
      <c r="J88" s="5"/>
      <c r="K88" s="4">
        <f t="shared" si="10"/>
        <v>82663.45</v>
      </c>
      <c r="L88" s="5"/>
      <c r="M88" s="4">
        <f>ROUND(SUM(M77:M87),5)</f>
        <v>2641910.92</v>
      </c>
      <c r="N88" s="5"/>
      <c r="O88" s="4">
        <f>ROUND(SUM(O77:O87),5)</f>
        <v>2559142</v>
      </c>
      <c r="P88" s="5"/>
      <c r="Q88" s="4">
        <f>ROUND((M88-O88),5)</f>
        <v>82768.92</v>
      </c>
      <c r="R88" s="4">
        <f>ROUND(SUM(R77:R87),5)</f>
        <v>7805882.4100000001</v>
      </c>
    </row>
    <row r="89" spans="1:19" x14ac:dyDescent="0.25">
      <c r="A89" s="1"/>
      <c r="B89" s="1"/>
      <c r="C89" s="1"/>
      <c r="D89" s="1"/>
      <c r="E89" s="1" t="s">
        <v>81</v>
      </c>
      <c r="F89" s="1"/>
      <c r="G89" s="4"/>
      <c r="H89" s="5"/>
      <c r="I89" s="4"/>
      <c r="J89" s="5"/>
      <c r="K89" s="4"/>
      <c r="L89" s="5"/>
      <c r="M89" s="4"/>
      <c r="N89" s="5"/>
      <c r="O89" s="4"/>
      <c r="P89" s="5"/>
      <c r="Q89" s="4"/>
      <c r="R89" s="4"/>
    </row>
    <row r="90" spans="1:19" x14ac:dyDescent="0.25">
      <c r="A90" s="1"/>
      <c r="B90" s="1"/>
      <c r="C90" s="1"/>
      <c r="D90" s="1"/>
      <c r="E90" s="1"/>
      <c r="F90" s="1" t="s">
        <v>82</v>
      </c>
      <c r="G90" s="4">
        <v>173.67</v>
      </c>
      <c r="H90" s="5"/>
      <c r="I90" s="4">
        <v>3000</v>
      </c>
      <c r="J90" s="5"/>
      <c r="K90" s="4">
        <f>ROUND((G90-I90),5)</f>
        <v>-2826.33</v>
      </c>
      <c r="L90" s="5"/>
      <c r="M90" s="4">
        <v>173.67</v>
      </c>
      <c r="N90" s="5"/>
      <c r="O90" s="4">
        <v>3000</v>
      </c>
      <c r="P90" s="5"/>
      <c r="Q90" s="4">
        <f>ROUND((M90-O90),5)</f>
        <v>-2826.33</v>
      </c>
      <c r="R90" s="4">
        <v>5000</v>
      </c>
    </row>
    <row r="91" spans="1:19" x14ac:dyDescent="0.25">
      <c r="A91" s="1"/>
      <c r="B91" s="1"/>
      <c r="C91" s="1"/>
      <c r="D91" s="1"/>
      <c r="E91" s="1"/>
      <c r="F91" s="1" t="s">
        <v>83</v>
      </c>
      <c r="G91" s="4">
        <v>12060.42</v>
      </c>
      <c r="H91" s="5"/>
      <c r="I91" s="4">
        <v>10333.32</v>
      </c>
      <c r="J91" s="5"/>
      <c r="K91" s="4">
        <f>ROUND((G91-I91),5)</f>
        <v>1727.1</v>
      </c>
      <c r="L91" s="5"/>
      <c r="M91" s="4">
        <v>12060.42</v>
      </c>
      <c r="N91" s="5"/>
      <c r="O91" s="4">
        <v>10333.32</v>
      </c>
      <c r="P91" s="5"/>
      <c r="Q91" s="4">
        <f>ROUND((M91-O91),5)</f>
        <v>1727.1</v>
      </c>
      <c r="R91" s="4">
        <v>30999.96</v>
      </c>
    </row>
    <row r="92" spans="1:19" ht="15.75" thickBot="1" x14ac:dyDescent="0.3">
      <c r="A92" s="1"/>
      <c r="B92" s="1"/>
      <c r="C92" s="1"/>
      <c r="D92" s="1"/>
      <c r="E92" s="1"/>
      <c r="F92" s="1" t="s">
        <v>102</v>
      </c>
      <c r="G92" s="8">
        <v>3734.4</v>
      </c>
      <c r="H92" s="5"/>
      <c r="I92" s="8">
        <v>3000</v>
      </c>
      <c r="J92" s="5"/>
      <c r="K92" s="8">
        <f>ROUND((G92-I92),5)</f>
        <v>734.4</v>
      </c>
      <c r="L92" s="5"/>
      <c r="M92" s="8">
        <v>3734.4</v>
      </c>
      <c r="N92" s="5"/>
      <c r="O92" s="8">
        <v>3000</v>
      </c>
      <c r="P92" s="5"/>
      <c r="Q92" s="8">
        <f>ROUND((M92-O92),5)</f>
        <v>734.4</v>
      </c>
      <c r="R92" s="8">
        <v>9000</v>
      </c>
    </row>
    <row r="93" spans="1:19" x14ac:dyDescent="0.25">
      <c r="A93" s="1"/>
      <c r="B93" s="1"/>
      <c r="C93" s="1"/>
      <c r="D93" s="1"/>
      <c r="E93" s="1" t="s">
        <v>84</v>
      </c>
      <c r="F93" s="1"/>
      <c r="G93" s="4">
        <f>ROUND(SUM(G89:G92),5)</f>
        <v>15968.49</v>
      </c>
      <c r="H93" s="5"/>
      <c r="I93" s="4">
        <f>ROUND(SUM(I89:I92),5)</f>
        <v>16333.32</v>
      </c>
      <c r="J93" s="5"/>
      <c r="K93" s="4">
        <f>ROUND((G93-I93),5)</f>
        <v>-364.83</v>
      </c>
      <c r="L93" s="5"/>
      <c r="M93" s="4">
        <f>ROUND(SUM(M89:M92),5)</f>
        <v>15968.49</v>
      </c>
      <c r="N93" s="5"/>
      <c r="O93" s="4">
        <f>ROUND(SUM(O89:O92),5)</f>
        <v>16333.32</v>
      </c>
      <c r="P93" s="5"/>
      <c r="Q93" s="4">
        <f>ROUND((M93-O93),5)</f>
        <v>-364.83</v>
      </c>
      <c r="R93" s="4">
        <f>ROUND(SUM(R89:R92),5)</f>
        <v>44999.96</v>
      </c>
    </row>
    <row r="94" spans="1:19" x14ac:dyDescent="0.25">
      <c r="A94" s="1"/>
      <c r="B94" s="1"/>
      <c r="C94" s="1"/>
      <c r="D94" s="1"/>
      <c r="E94" s="1" t="s">
        <v>85</v>
      </c>
      <c r="F94" s="1"/>
      <c r="G94" s="4"/>
      <c r="H94" s="5"/>
      <c r="I94" s="4"/>
      <c r="J94" s="5"/>
      <c r="K94" s="4"/>
      <c r="L94" s="5"/>
      <c r="M94" s="4"/>
      <c r="N94" s="5"/>
      <c r="O94" s="4"/>
      <c r="P94" s="5"/>
      <c r="Q94" s="4"/>
      <c r="R94" s="4"/>
    </row>
    <row r="95" spans="1:19" x14ac:dyDescent="0.25">
      <c r="A95" s="1"/>
      <c r="B95" s="1"/>
      <c r="C95" s="1"/>
      <c r="D95" s="1"/>
      <c r="E95" s="1"/>
      <c r="F95" s="1" t="s">
        <v>86</v>
      </c>
      <c r="G95" s="4">
        <f>6920.58+500</f>
        <v>7420.58</v>
      </c>
      <c r="H95" s="5"/>
      <c r="I95" s="4">
        <v>12272.73</v>
      </c>
      <c r="J95" s="5"/>
      <c r="K95" s="4">
        <f>ROUND((G95-I95),5)</f>
        <v>-4852.1499999999996</v>
      </c>
      <c r="L95" s="5"/>
      <c r="M95" s="4">
        <v>6920.58</v>
      </c>
      <c r="N95" s="5"/>
      <c r="O95" s="4">
        <v>12272.73</v>
      </c>
      <c r="P95" s="5"/>
      <c r="Q95" s="4">
        <f>ROUND((M95-O95),5)</f>
        <v>-5352.15</v>
      </c>
      <c r="R95" s="4">
        <v>45000</v>
      </c>
    </row>
    <row r="96" spans="1:19" ht="15.75" thickBot="1" x14ac:dyDescent="0.3">
      <c r="A96" s="1"/>
      <c r="B96" s="1"/>
      <c r="C96" s="1"/>
      <c r="D96" s="1"/>
      <c r="E96" s="1"/>
      <c r="F96" s="1" t="s">
        <v>119</v>
      </c>
      <c r="G96" s="6" t="s">
        <v>119</v>
      </c>
      <c r="H96" s="5"/>
      <c r="I96" s="6"/>
      <c r="J96" s="5"/>
      <c r="K96" s="6"/>
      <c r="L96" s="5"/>
      <c r="M96" s="6">
        <v>500</v>
      </c>
      <c r="N96" s="5"/>
      <c r="O96" s="6"/>
      <c r="P96" s="5"/>
      <c r="Q96" s="6"/>
      <c r="R96" s="6"/>
    </row>
    <row r="97" spans="1:19" ht="15.75" thickBot="1" x14ac:dyDescent="0.3">
      <c r="A97" s="1"/>
      <c r="B97" s="1"/>
      <c r="C97" s="1"/>
      <c r="D97" s="1"/>
      <c r="E97" s="1" t="s">
        <v>87</v>
      </c>
      <c r="F97" s="1"/>
      <c r="G97" s="9">
        <f>ROUND(SUM(G94:G96),5)</f>
        <v>7420.58</v>
      </c>
      <c r="H97" s="5"/>
      <c r="I97" s="9">
        <f>ROUND(SUM(I94:I96),5)</f>
        <v>12272.73</v>
      </c>
      <c r="J97" s="5"/>
      <c r="K97" s="9">
        <f>ROUND((G97-I97),5)</f>
        <v>-4852.1499999999996</v>
      </c>
      <c r="L97" s="5"/>
      <c r="M97" s="9">
        <f>ROUND(SUM(M94:M96),5)</f>
        <v>7420.58</v>
      </c>
      <c r="N97" s="5"/>
      <c r="O97" s="9">
        <f>ROUND(SUM(O94:O96),5)</f>
        <v>12272.73</v>
      </c>
      <c r="P97" s="5"/>
      <c r="Q97" s="9">
        <f>ROUND((M97-O97),5)</f>
        <v>-4852.1499999999996</v>
      </c>
      <c r="R97" s="9">
        <f>ROUND(SUM(R94:R96),5)</f>
        <v>45000</v>
      </c>
    </row>
    <row r="98" spans="1:19" ht="15.75" thickBot="1" x14ac:dyDescent="0.3">
      <c r="A98" s="1"/>
      <c r="B98" s="1"/>
      <c r="C98" s="1"/>
      <c r="D98" s="1" t="s">
        <v>88</v>
      </c>
      <c r="E98" s="1"/>
      <c r="F98" s="1"/>
      <c r="G98" s="7">
        <f>ROUND(G17+G27+G43+G58+G64+G76+G88+G93+G97,5)</f>
        <v>3634669.55</v>
      </c>
      <c r="H98" s="5"/>
      <c r="I98" s="7">
        <f>ROUND(I17+I27+I43+I58+I64+I76+I88+I93+I97,5)</f>
        <v>3497734.29</v>
      </c>
      <c r="J98" s="5"/>
      <c r="K98" s="7">
        <f>ROUND((G98-I98),5)</f>
        <v>136935.26</v>
      </c>
      <c r="L98" s="5"/>
      <c r="M98" s="7">
        <f>ROUND(M17+M27+M43+M58+M64+M76+M88+M93+M97,5)</f>
        <v>3615669.55</v>
      </c>
      <c r="N98" s="5"/>
      <c r="O98" s="7">
        <f>ROUND(O17+O27+O43+O58+O64+O76+O88+O93+O97,5)</f>
        <v>3491748.82</v>
      </c>
      <c r="P98" s="5"/>
      <c r="Q98" s="7">
        <f>ROUND((M98-O98),5)</f>
        <v>123920.73</v>
      </c>
      <c r="R98" s="7">
        <f>ROUND(R17+R27+R43+R58+R64+R76+R88+R93+R97,5)</f>
        <v>10398757.189999999</v>
      </c>
    </row>
    <row r="99" spans="1:19" x14ac:dyDescent="0.25">
      <c r="A99" s="1"/>
      <c r="B99" s="1" t="s">
        <v>97</v>
      </c>
      <c r="C99" s="1"/>
      <c r="D99" s="1"/>
      <c r="E99" s="1"/>
      <c r="F99" s="1"/>
      <c r="G99" s="4">
        <f>ROUND(G3+G16-G98,5)</f>
        <v>15320.5</v>
      </c>
      <c r="H99" s="5"/>
      <c r="I99" s="4">
        <f>ROUND(I3+I16-I98,5)</f>
        <v>15749.97</v>
      </c>
      <c r="J99" s="5"/>
      <c r="K99" s="4">
        <f>ROUND((G99-I99),5)</f>
        <v>-429.47</v>
      </c>
      <c r="L99" s="5"/>
      <c r="M99" s="4">
        <f>ROUND(M3+M16-M98,5)</f>
        <v>34320.5</v>
      </c>
      <c r="N99" s="5"/>
      <c r="O99" s="4">
        <f>ROUND(O3+O16-O98,5)</f>
        <v>21735.439999999999</v>
      </c>
      <c r="P99" s="5"/>
      <c r="Q99" s="4">
        <f>ROUND((M99-O99),5)</f>
        <v>12585.06</v>
      </c>
      <c r="R99" s="4">
        <f>ROUND(R3+R16-R98,5)</f>
        <v>41963.79</v>
      </c>
    </row>
    <row r="100" spans="1:19" hidden="1" x14ac:dyDescent="0.25">
      <c r="A100" s="1"/>
      <c r="B100" s="1" t="s">
        <v>89</v>
      </c>
      <c r="C100" s="1"/>
      <c r="D100" s="1"/>
      <c r="E100" s="1"/>
      <c r="F100" s="1"/>
      <c r="G100" s="4"/>
      <c r="H100" s="5"/>
      <c r="I100" s="4"/>
      <c r="J100" s="5"/>
      <c r="K100" s="4"/>
      <c r="L100" s="5"/>
      <c r="M100" s="4"/>
      <c r="N100" s="5"/>
      <c r="O100" s="4"/>
      <c r="P100" s="5"/>
      <c r="Q100" s="4"/>
      <c r="R100" s="4"/>
    </row>
    <row r="101" spans="1:19" x14ac:dyDescent="0.25">
      <c r="A101" s="1"/>
      <c r="B101" s="1"/>
      <c r="C101" s="1" t="s">
        <v>98</v>
      </c>
      <c r="D101" s="1"/>
      <c r="E101" s="1"/>
      <c r="F101" s="1"/>
      <c r="G101" s="4"/>
      <c r="H101" s="5"/>
      <c r="I101" s="4"/>
      <c r="J101" s="5"/>
      <c r="K101" s="4"/>
      <c r="L101" s="5"/>
      <c r="M101" s="4"/>
      <c r="N101" s="5"/>
      <c r="O101" s="4"/>
      <c r="P101" s="5"/>
      <c r="Q101" s="4"/>
      <c r="R101" s="4"/>
    </row>
    <row r="102" spans="1:19" x14ac:dyDescent="0.25">
      <c r="A102" s="1"/>
      <c r="B102" s="1"/>
      <c r="C102" s="1"/>
      <c r="D102" s="1" t="s">
        <v>90</v>
      </c>
      <c r="E102" s="1"/>
      <c r="F102" s="1"/>
      <c r="G102" s="4">
        <v>31400</v>
      </c>
      <c r="H102" s="5"/>
      <c r="I102" s="4">
        <v>0</v>
      </c>
      <c r="J102" s="5"/>
      <c r="K102" s="4">
        <f t="shared" ref="K102:K109" si="11">ROUND((G102-I102),5)</f>
        <v>31400</v>
      </c>
      <c r="L102" s="5"/>
      <c r="M102" s="4">
        <v>31400</v>
      </c>
      <c r="N102" s="5"/>
      <c r="O102" s="4">
        <v>0</v>
      </c>
      <c r="P102" s="5"/>
      <c r="Q102" s="4">
        <f>ROUND((M102-O102),5)</f>
        <v>31400</v>
      </c>
      <c r="R102" s="4">
        <v>0</v>
      </c>
    </row>
    <row r="103" spans="1:19" hidden="1" x14ac:dyDescent="0.25">
      <c r="A103" s="1"/>
      <c r="B103" s="1"/>
      <c r="C103" s="1"/>
      <c r="D103" s="1" t="s">
        <v>91</v>
      </c>
      <c r="E103" s="1"/>
      <c r="F103" s="1"/>
      <c r="G103" s="4">
        <v>0</v>
      </c>
      <c r="H103" s="5"/>
      <c r="I103" s="4">
        <v>0</v>
      </c>
      <c r="J103" s="5"/>
      <c r="K103" s="4">
        <f t="shared" si="11"/>
        <v>0</v>
      </c>
      <c r="L103" s="5"/>
      <c r="M103" s="4">
        <v>0</v>
      </c>
      <c r="N103" s="5"/>
      <c r="O103" s="4">
        <v>0</v>
      </c>
      <c r="P103" s="5"/>
      <c r="Q103" s="4">
        <f>ROUND((M103-O103),5)</f>
        <v>0</v>
      </c>
      <c r="R103" s="4">
        <v>0</v>
      </c>
    </row>
    <row r="104" spans="1:19" x14ac:dyDescent="0.25">
      <c r="A104" s="1"/>
      <c r="B104" s="1"/>
      <c r="C104" s="1"/>
      <c r="D104" s="1" t="s">
        <v>103</v>
      </c>
      <c r="E104" s="1"/>
      <c r="F104" s="1"/>
      <c r="G104" s="4">
        <v>96940</v>
      </c>
      <c r="H104" s="5"/>
      <c r="I104" s="4">
        <v>0</v>
      </c>
      <c r="J104" s="5"/>
      <c r="K104" s="4">
        <f t="shared" si="11"/>
        <v>96940</v>
      </c>
      <c r="L104" s="5"/>
      <c r="M104" s="4">
        <v>96940</v>
      </c>
      <c r="N104" s="5"/>
      <c r="O104" s="4"/>
      <c r="P104" s="5"/>
      <c r="Q104" s="4"/>
      <c r="R104" s="4">
        <v>0</v>
      </c>
    </row>
    <row r="105" spans="1:19" ht="15.75" thickBot="1" x14ac:dyDescent="0.3">
      <c r="A105" s="1"/>
      <c r="B105" s="1"/>
      <c r="C105" s="1"/>
      <c r="D105" s="1" t="s">
        <v>92</v>
      </c>
      <c r="E105" s="1"/>
      <c r="F105" s="1"/>
      <c r="G105" s="8">
        <v>4050.66</v>
      </c>
      <c r="H105" s="5"/>
      <c r="I105" s="8">
        <v>0</v>
      </c>
      <c r="J105" s="5"/>
      <c r="K105" s="8">
        <f t="shared" si="11"/>
        <v>4050.66</v>
      </c>
      <c r="L105" s="5"/>
      <c r="M105" s="4">
        <v>4050.66</v>
      </c>
      <c r="N105" s="5"/>
      <c r="O105" s="4">
        <v>0</v>
      </c>
      <c r="P105" s="5"/>
      <c r="Q105" s="4">
        <f>ROUND((M105-O105),5)</f>
        <v>4050.66</v>
      </c>
      <c r="R105" s="8">
        <v>0</v>
      </c>
    </row>
    <row r="106" spans="1:19" s="20" customFormat="1" ht="15.75" hidden="1" thickBot="1" x14ac:dyDescent="0.3">
      <c r="A106" s="18"/>
      <c r="B106" s="18"/>
      <c r="C106" s="18"/>
      <c r="D106" s="18" t="s">
        <v>93</v>
      </c>
      <c r="E106" s="18"/>
      <c r="F106" s="18"/>
      <c r="G106" s="8">
        <v>0</v>
      </c>
      <c r="H106" s="19"/>
      <c r="I106" s="8">
        <v>0</v>
      </c>
      <c r="J106" s="19"/>
      <c r="K106" s="8">
        <f t="shared" si="11"/>
        <v>0</v>
      </c>
      <c r="L106" s="19"/>
      <c r="M106" s="8">
        <v>0</v>
      </c>
      <c r="N106" s="19"/>
      <c r="O106" s="8">
        <v>0</v>
      </c>
      <c r="P106" s="19"/>
      <c r="Q106" s="8">
        <f>ROUND((M106-O106),5)</f>
        <v>0</v>
      </c>
      <c r="R106" s="8">
        <v>0</v>
      </c>
      <c r="S106" s="22"/>
    </row>
    <row r="107" spans="1:19" ht="15.75" thickBot="1" x14ac:dyDescent="0.3">
      <c r="A107" s="1"/>
      <c r="B107" s="1"/>
      <c r="C107" s="1" t="s">
        <v>99</v>
      </c>
      <c r="D107" s="1"/>
      <c r="E107" s="1"/>
      <c r="F107" s="1"/>
      <c r="G107" s="6">
        <f>ROUND(SUM(G101:G106),5)</f>
        <v>132390.66</v>
      </c>
      <c r="H107" s="5"/>
      <c r="I107" s="6">
        <f>ROUND(SUM(I101:I106),5)</f>
        <v>0</v>
      </c>
      <c r="J107" s="5"/>
      <c r="K107" s="6">
        <f t="shared" si="11"/>
        <v>132390.66</v>
      </c>
      <c r="L107" s="5"/>
      <c r="M107" s="6">
        <f>ROUND(SUM(M101:M106),5)</f>
        <v>132390.66</v>
      </c>
      <c r="N107" s="5"/>
      <c r="O107" s="6">
        <f>ROUND(SUM(O101:O106),5)</f>
        <v>0</v>
      </c>
      <c r="P107" s="5"/>
      <c r="Q107" s="6">
        <f>ROUND((M107-O107),5)</f>
        <v>132390.66</v>
      </c>
      <c r="R107" s="6">
        <f>ROUND(SUM(R101:R106),5)</f>
        <v>0</v>
      </c>
    </row>
    <row r="108" spans="1:19" ht="15.75" hidden="1" thickBot="1" x14ac:dyDescent="0.3">
      <c r="A108" s="1"/>
      <c r="B108" s="1" t="s">
        <v>94</v>
      </c>
      <c r="C108" s="1"/>
      <c r="D108" s="1"/>
      <c r="E108" s="1"/>
      <c r="F108" s="1"/>
      <c r="G108" s="9">
        <f>ROUND(G100-G107,5)</f>
        <v>-132390.66</v>
      </c>
      <c r="H108" s="5"/>
      <c r="I108" s="9">
        <f>ROUND(I100-I107,5)</f>
        <v>0</v>
      </c>
      <c r="J108" s="5"/>
      <c r="K108" s="9">
        <f t="shared" si="11"/>
        <v>-132390.66</v>
      </c>
      <c r="L108" s="5"/>
      <c r="M108" s="9">
        <f>ROUND(M100-M107,5)</f>
        <v>-132390.66</v>
      </c>
      <c r="N108" s="5"/>
      <c r="O108" s="9">
        <f>ROUND(O100-O107,5)</f>
        <v>0</v>
      </c>
      <c r="P108" s="5"/>
      <c r="Q108" s="9">
        <f>ROUND((M108-O108),5)</f>
        <v>-132390.66</v>
      </c>
      <c r="R108" s="9">
        <f>ROUND(R100-R107,5)</f>
        <v>0</v>
      </c>
    </row>
    <row r="109" spans="1:19" s="11" customFormat="1" ht="12" thickBot="1" x14ac:dyDescent="0.25">
      <c r="A109" s="1" t="s">
        <v>100</v>
      </c>
      <c r="B109" s="1"/>
      <c r="C109" s="1"/>
      <c r="D109" s="1"/>
      <c r="E109" s="1"/>
      <c r="F109" s="1"/>
      <c r="G109" s="10">
        <f>ROUND(G99+G108,5)</f>
        <v>-117070.16</v>
      </c>
      <c r="H109" s="1"/>
      <c r="I109" s="10">
        <f>ROUND(I99+I108,5)</f>
        <v>15749.97</v>
      </c>
      <c r="J109" s="1"/>
      <c r="K109" s="10">
        <f t="shared" si="11"/>
        <v>-132820.13</v>
      </c>
      <c r="L109" s="1"/>
      <c r="M109" s="10">
        <f>ROUND(M99+M108,5)</f>
        <v>-98070.16</v>
      </c>
      <c r="N109" s="1"/>
      <c r="O109" s="10">
        <f>ROUND(O99+O108,5)</f>
        <v>21735.439999999999</v>
      </c>
      <c r="P109" s="1"/>
      <c r="Q109" s="10">
        <f>ROUND((M109-O109),5)</f>
        <v>-119805.6</v>
      </c>
      <c r="R109" s="10">
        <f>ROUND(R99+R108,5)</f>
        <v>41963.79</v>
      </c>
      <c r="S109" s="23"/>
    </row>
    <row r="110" spans="1:19" ht="15.75" thickTop="1" x14ac:dyDescent="0.25"/>
    <row r="111" spans="1:19" x14ac:dyDescent="0.25">
      <c r="G111" s="17" t="s">
        <v>119</v>
      </c>
      <c r="I111" s="17" t="s">
        <v>119</v>
      </c>
      <c r="K111" s="17" t="s">
        <v>119</v>
      </c>
      <c r="R111" s="17" t="s">
        <v>119</v>
      </c>
    </row>
    <row r="112" spans="1:19" x14ac:dyDescent="0.25">
      <c r="R112" s="28" t="s">
        <v>119</v>
      </c>
    </row>
  </sheetData>
  <pageMargins left="0.2" right="0.2" top="0.75" bottom="0.75" header="0.1" footer="0.3"/>
  <pageSetup scale="85" orientation="landscape" r:id="rId1"/>
  <headerFooter>
    <oddHeader>&amp;L&amp;"Arial,Bold"&amp;8 10:17 AM
 12/02/19
 Accrual Basis&amp;C&amp;"Arial,Bold"&amp;12 Centennial Place Academy, Inc.
&amp;14 Statement of Activities - Budget Performance
&amp;10 July through October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Statement of Activities</vt:lpstr>
      <vt:lpstr>'Statement of Activities'!Print_Titles</vt:lpstr>
    </vt:vector>
  </TitlesOfParts>
  <Company>Right Networks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Pressas</dc:creator>
  <cp:lastModifiedBy>Steven Pressas</cp:lastModifiedBy>
  <cp:lastPrinted>2019-12-03T20:45:45Z</cp:lastPrinted>
  <dcterms:created xsi:type="dcterms:W3CDTF">2019-12-02T15:17:34Z</dcterms:created>
  <dcterms:modified xsi:type="dcterms:W3CDTF">2019-12-04T19:46:32Z</dcterms:modified>
</cp:coreProperties>
</file>