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n\Documents\Centennial 2020\Nov 2019\Reports\"/>
    </mc:Choice>
  </mc:AlternateContent>
  <bookViews>
    <workbookView xWindow="0" yWindow="0" windowWidth="20700" windowHeight="10665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Sheet1!$A:$F,Sheet1!$1:$1</definedName>
    <definedName name="QB_COLUMN_29" localSheetId="1" hidden="1">Sheet1!$G$1</definedName>
    <definedName name="QB_DATA_0" localSheetId="1" hidden="1">Sheet1!$5:$5,Sheet1!$6:$6,Sheet1!$7:$7,Sheet1!$8:$8,Sheet1!$9:$9,Sheet1!$12:$12,Sheet1!$13:$13,Sheet1!$16:$16,Sheet1!$17:$17,Sheet1!$18:$18,Sheet1!$19:$19,Sheet1!$20:$20,Sheet1!$21:$21,Sheet1!$26:$26,Sheet1!$28:$28,Sheet1!$29:$29</definedName>
    <definedName name="QB_DATA_1" localSheetId="1" hidden="1">Sheet1!$30:$30,Sheet1!$31:$31,Sheet1!$34:$34,Sheet1!$35:$35,Sheet1!$36:$36,Sheet1!$43:$43,Sheet1!$46:$46,Sheet1!$47:$47,Sheet1!$48:$48,Sheet1!$50:$50,Sheet1!$51:$51,Sheet1!$52:$52,Sheet1!$53:$53,Sheet1!$58:$58,Sheet1!$62:$62,Sheet1!$63:$63</definedName>
    <definedName name="QB_DATA_2" localSheetId="1" hidden="1">Sheet1!$64:$64</definedName>
    <definedName name="QB_FORMULA_0" localSheetId="1" hidden="1">Sheet1!$G$10,Sheet1!$G$14,Sheet1!$G$22,Sheet1!$G$23,Sheet1!$G$27,Sheet1!$G$32,Sheet1!$G$37,Sheet1!$G$38,Sheet1!$G$44,Sheet1!$G$54,Sheet1!$G$55,Sheet1!$G$56,Sheet1!$G$59,Sheet1!$G$60,Sheet1!$G$65,Sheet1!$G$66</definedName>
    <definedName name="QB_ROW_1" localSheetId="1" hidden="1">Sheet1!$A$2</definedName>
    <definedName name="QB_ROW_10031" localSheetId="1" hidden="1">Sheet1!$D$42</definedName>
    <definedName name="QB_ROW_1011" localSheetId="1" hidden="1">Sheet1!$B$3</definedName>
    <definedName name="QB_ROW_10331" localSheetId="1" hidden="1">Sheet1!$D$44</definedName>
    <definedName name="QB_ROW_105220" localSheetId="1" hidden="1">Sheet1!$C$62</definedName>
    <definedName name="QB_ROW_106220" localSheetId="1" hidden="1">Sheet1!$C$29</definedName>
    <definedName name="QB_ROW_107020" localSheetId="1" hidden="1">Sheet1!$C$25</definedName>
    <definedName name="QB_ROW_107320" localSheetId="1" hidden="1">Sheet1!$C$27</definedName>
    <definedName name="QB_ROW_108220" localSheetId="1" hidden="1">Sheet1!$C$28</definedName>
    <definedName name="QB_ROW_109220" localSheetId="1" hidden="1">Sheet1!$C$30</definedName>
    <definedName name="QB_ROW_111240" localSheetId="1" hidden="1">Sheet1!$E$43</definedName>
    <definedName name="QB_ROW_115240" localSheetId="1" hidden="1">Sheet1!$E$46</definedName>
    <definedName name="QB_ROW_12031" localSheetId="1" hidden="1">Sheet1!$D$45</definedName>
    <definedName name="QB_ROW_122230" localSheetId="1" hidden="1">Sheet1!$D$12</definedName>
    <definedName name="QB_ROW_123230" localSheetId="1" hidden="1">Sheet1!$D$13</definedName>
    <definedName name="QB_ROW_12331" localSheetId="1" hidden="1">Sheet1!$D$55</definedName>
    <definedName name="QB_ROW_126230" localSheetId="1" hidden="1">Sheet1!$D$58</definedName>
    <definedName name="QB_ROW_13021" localSheetId="1" hidden="1">Sheet1!$C$57</definedName>
    <definedName name="QB_ROW_1311" localSheetId="1" hidden="1">Sheet1!$B$23</definedName>
    <definedName name="QB_ROW_13321" localSheetId="1" hidden="1">Sheet1!$C$59</definedName>
    <definedName name="QB_ROW_14011" localSheetId="1" hidden="1">Sheet1!$B$61</definedName>
    <definedName name="QB_ROW_14311" localSheetId="1" hidden="1">Sheet1!$B$65</definedName>
    <definedName name="QB_ROW_147230" localSheetId="1" hidden="1">Sheet1!$D$18</definedName>
    <definedName name="QB_ROW_149230" localSheetId="1" hidden="1">Sheet1!$D$26</definedName>
    <definedName name="QB_ROW_159220" localSheetId="1" hidden="1">Sheet1!$C$31</definedName>
    <definedName name="QB_ROW_16230" localSheetId="1" hidden="1">Sheet1!$D$5</definedName>
    <definedName name="QB_ROW_168230" localSheetId="1" hidden="1">Sheet1!$D$19</definedName>
    <definedName name="QB_ROW_17221" localSheetId="1" hidden="1">Sheet1!$C$64</definedName>
    <definedName name="QB_ROW_180230" localSheetId="1" hidden="1">Sheet1!$D$8</definedName>
    <definedName name="QB_ROW_181230" localSheetId="1" hidden="1">Sheet1!$D$9</definedName>
    <definedName name="QB_ROW_187230" localSheetId="1" hidden="1">Sheet1!$D$7</definedName>
    <definedName name="QB_ROW_200240" localSheetId="1" hidden="1">Sheet1!$E$48</definedName>
    <definedName name="QB_ROW_201220" localSheetId="1" hidden="1">Sheet1!$C$36</definedName>
    <definedName name="QB_ROW_2021" localSheetId="1" hidden="1">Sheet1!$C$4</definedName>
    <definedName name="QB_ROW_205230" localSheetId="1" hidden="1">Sheet1!$D$16</definedName>
    <definedName name="QB_ROW_206230" localSheetId="1" hidden="1">Sheet1!$D$6</definedName>
    <definedName name="QB_ROW_207230" localSheetId="1" hidden="1">Sheet1!$D$20</definedName>
    <definedName name="QB_ROW_210220" localSheetId="1" hidden="1">Sheet1!$C$34</definedName>
    <definedName name="QB_ROW_211220" localSheetId="1" hidden="1">Sheet1!$C$35</definedName>
    <definedName name="QB_ROW_219040" localSheetId="1" hidden="1">Sheet1!$E$49</definedName>
    <definedName name="QB_ROW_219340" localSheetId="1" hidden="1">Sheet1!$E$54</definedName>
    <definedName name="QB_ROW_224250" localSheetId="1" hidden="1">Sheet1!$F$50</definedName>
    <definedName name="QB_ROW_227230" localSheetId="1" hidden="1">Sheet1!$D$17</definedName>
    <definedName name="QB_ROW_2321" localSheetId="1" hidden="1">Sheet1!$C$10</definedName>
    <definedName name="QB_ROW_233250" localSheetId="1" hidden="1">Sheet1!$E$53</definedName>
    <definedName name="QB_ROW_234250" localSheetId="1" hidden="1">Sheet1!$F$51</definedName>
    <definedName name="QB_ROW_236250" localSheetId="1" hidden="1">Sheet1!$F$52</definedName>
    <definedName name="QB_ROW_248240" localSheetId="1" hidden="1">Sheet1!$E$47</definedName>
    <definedName name="QB_ROW_254230" localSheetId="1" hidden="1">Sheet1!$D$21</definedName>
    <definedName name="QB_ROW_258220" localSheetId="1" hidden="1">Sheet1!$C$63</definedName>
    <definedName name="QB_ROW_301" localSheetId="1" hidden="1">Sheet1!$A$38</definedName>
    <definedName name="QB_ROW_3021" localSheetId="1" hidden="1">Sheet1!$C$11</definedName>
    <definedName name="QB_ROW_3321" localSheetId="1" hidden="1">Sheet1!$C$14</definedName>
    <definedName name="QB_ROW_4021" localSheetId="1" hidden="1">Sheet1!$C$15</definedName>
    <definedName name="QB_ROW_4321" localSheetId="1" hidden="1">Sheet1!$C$22</definedName>
    <definedName name="QB_ROW_5011" localSheetId="1" hidden="1">Sheet1!$B$24</definedName>
    <definedName name="QB_ROW_5311" localSheetId="1" hidden="1">Sheet1!$B$32</definedName>
    <definedName name="QB_ROW_6011" localSheetId="1" hidden="1">Sheet1!$B$33</definedName>
    <definedName name="QB_ROW_6311" localSheetId="1" hidden="1">Sheet1!$B$37</definedName>
    <definedName name="QB_ROW_7001" localSheetId="1" hidden="1">Sheet1!$A$39</definedName>
    <definedName name="QB_ROW_7301" localSheetId="1" hidden="1">Sheet1!$A$66</definedName>
    <definedName name="QB_ROW_8011" localSheetId="1" hidden="1">Sheet1!$B$40</definedName>
    <definedName name="QB_ROW_8311" localSheetId="1" hidden="1">Sheet1!$B$60</definedName>
    <definedName name="QB_ROW_9021" localSheetId="1" hidden="1">Sheet1!$C$41</definedName>
    <definedName name="QB_ROW_9321" localSheetId="1" hidden="1">Sheet1!$C$56</definedName>
    <definedName name="QBCANSUPPORTUPDATE" localSheetId="1">TRUE</definedName>
    <definedName name="QBCOMPANYFILENAME" localSheetId="1">"I:\Centennial Place Academy, Inc.QBW"</definedName>
    <definedName name="QBENDDATE" localSheetId="1">20191130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"1aa97e29aa9b4a329dd66acabeb639ec"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6</definedName>
    <definedName name="QBSTARTDATE" localSheetId="1">20191130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7" i="1" s="1"/>
  <c r="L20" i="1"/>
  <c r="L22" i="1" s="1"/>
  <c r="L35" i="1"/>
  <c r="L33" i="1"/>
  <c r="L50" i="1" l="1"/>
  <c r="J62" i="1" l="1"/>
  <c r="J10" i="1"/>
  <c r="J14" i="1" s="1"/>
  <c r="J11" i="1"/>
  <c r="G43" i="1"/>
  <c r="G64" i="1"/>
  <c r="G62" i="1" l="1"/>
  <c r="G48" i="1"/>
  <c r="G13" i="1"/>
  <c r="G5" i="1"/>
  <c r="G65" i="1" l="1"/>
  <c r="G59" i="1"/>
  <c r="G54" i="1"/>
  <c r="G55" i="1" s="1"/>
  <c r="G44" i="1"/>
  <c r="G37" i="1"/>
  <c r="G32" i="1"/>
  <c r="G27" i="1"/>
  <c r="G22" i="1"/>
  <c r="G14" i="1"/>
  <c r="G10" i="1"/>
  <c r="G56" i="1" l="1"/>
  <c r="G60" i="1" s="1"/>
  <c r="G66" i="1" s="1"/>
  <c r="G23" i="1"/>
  <c r="G38" i="1" s="1"/>
</calcChain>
</file>

<file path=xl/sharedStrings.xml><?xml version="1.0" encoding="utf-8"?>
<sst xmlns="http://schemas.openxmlformats.org/spreadsheetml/2006/main" count="102" uniqueCount="77">
  <si>
    <t>Nov 30, 19</t>
  </si>
  <si>
    <t>ASSETS</t>
  </si>
  <si>
    <t>Current Assets</t>
  </si>
  <si>
    <t>Checking/Savings</t>
  </si>
  <si>
    <t>10100 · Checking Account - Operations</t>
  </si>
  <si>
    <t>10125 · Checking Acct - School PC 6216</t>
  </si>
  <si>
    <t>Total Checking/Savings</t>
  </si>
  <si>
    <t>Accounts Receivable</t>
  </si>
  <si>
    <t>11000 · Accounts Receivable</t>
  </si>
  <si>
    <t>Total Accounts Receivable</t>
  </si>
  <si>
    <t>Other Current Assets</t>
  </si>
  <si>
    <t>12225 · Prepaid rents - Learning Lofts</t>
  </si>
  <si>
    <t>12230 · Utilities Deposits</t>
  </si>
  <si>
    <t>13000 · Prepaid Insurance</t>
  </si>
  <si>
    <t>13200 · Prepaid Other</t>
  </si>
  <si>
    <t>13220 · Prepaid Learning Enhancements</t>
  </si>
  <si>
    <t>13225 · Prepaid Benchmark Asscessments</t>
  </si>
  <si>
    <t>Total Other Current Assets</t>
  </si>
  <si>
    <t>Total Current Assets</t>
  </si>
  <si>
    <t>Fixed Assets</t>
  </si>
  <si>
    <t>10200 · Building</t>
  </si>
  <si>
    <t>10201 · Leasehold improvements</t>
  </si>
  <si>
    <t>Total 10200 · Building</t>
  </si>
  <si>
    <t>10205 · Accum Deprec - LH Improvements</t>
  </si>
  <si>
    <t>10210 · Furniture &amp; Equipment</t>
  </si>
  <si>
    <t>10215 · Accum Deprec - Furn &amp; Equipment</t>
  </si>
  <si>
    <t>10300 · Technology Equipment</t>
  </si>
  <si>
    <t>Total Fixed Assets</t>
  </si>
  <si>
    <t>Other Assets</t>
  </si>
  <si>
    <t>10501 · Charter Reserves</t>
  </si>
  <si>
    <t>10502 · Operating Reserves</t>
  </si>
  <si>
    <t>13300 · Other receivables</t>
  </si>
  <si>
    <t>Total Other Assets</t>
  </si>
  <si>
    <t>TOTAL ASSETS</t>
  </si>
  <si>
    <t>Liabilities</t>
  </si>
  <si>
    <t>Current Liabilities</t>
  </si>
  <si>
    <t>Accounts Payable</t>
  </si>
  <si>
    <t>20000 · Accounts Payable</t>
  </si>
  <si>
    <t>Total Accounts Payable</t>
  </si>
  <si>
    <t>Other Current Liabilities</t>
  </si>
  <si>
    <t>20050 · Suspense</t>
  </si>
  <si>
    <t>20052 · SunTrust - Credit Card</t>
  </si>
  <si>
    <t>20350 · Accrued Payroll</t>
  </si>
  <si>
    <t>24000 · Payroll Liabilities</t>
  </si>
  <si>
    <t>24160 · GA Income Tax WH</t>
  </si>
  <si>
    <t>24195 · Child Support WH</t>
  </si>
  <si>
    <t>24197 · Bankruptcy</t>
  </si>
  <si>
    <t>24210 · Retirement WH</t>
  </si>
  <si>
    <t>Total 24000 · Payroll Liabilities</t>
  </si>
  <si>
    <t>Total Other Current Liabilities</t>
  </si>
  <si>
    <t>Total Current Liabilities</t>
  </si>
  <si>
    <t>Long Term Liabilities</t>
  </si>
  <si>
    <t>24200 · Deferred Revenue - APS</t>
  </si>
  <si>
    <t>Total Long Term Liabilities</t>
  </si>
  <si>
    <t>Total Liabilities</t>
  </si>
  <si>
    <t>32000 · Unrestricted Net Assets</t>
  </si>
  <si>
    <t>10150 · Checking Account - Grants</t>
  </si>
  <si>
    <t>10500 · Chking  Acct - Reserves</t>
  </si>
  <si>
    <t xml:space="preserve">10600 · Check  Acct-School Activities </t>
  </si>
  <si>
    <t>o</t>
  </si>
  <si>
    <t>LIABILITIES &amp; NET ASSETS</t>
  </si>
  <si>
    <t>Net Assets</t>
  </si>
  <si>
    <t>32000 · Restricted Net Assets</t>
  </si>
  <si>
    <t>Change in Net Assets</t>
  </si>
  <si>
    <t>Total Net Assets</t>
  </si>
  <si>
    <t>TOTAL LIABILITIES &amp; NET ASSETS</t>
  </si>
  <si>
    <t xml:space="preserve"> </t>
  </si>
  <si>
    <t>Current assets</t>
  </si>
  <si>
    <t>Current ratio</t>
  </si>
  <si>
    <t>Negative margins</t>
  </si>
  <si>
    <t>Change in net assets</t>
  </si>
  <si>
    <t>11000 · Accounts Receivable - APS</t>
  </si>
  <si>
    <t>Estimated annual expenses - FY20</t>
  </si>
  <si>
    <t>Divided by 365</t>
  </si>
  <si>
    <t>45 days cash requirement</t>
  </si>
  <si>
    <t>Unrestricted Cash and cash equilivants on hand</t>
  </si>
  <si>
    <t>Days of cash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</si>
</sst>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" fontId="0" fillId="0" borderId="0" xfId="0" applyNumberFormat="1"/>
    <xf numFmtId="43" fontId="0" fillId="0" borderId="0" xfId="2" applyFont="1" applyAlignment="1">
      <alignment horizontal="center"/>
    </xf>
    <xf numFmtId="43" fontId="0" fillId="0" borderId="0" xfId="2" applyFont="1"/>
    <xf numFmtId="43" fontId="1" fillId="0" borderId="0" xfId="2" applyFont="1"/>
    <xf numFmtId="43" fontId="0" fillId="0" borderId="0" xfId="2" applyFont="1" applyBorder="1"/>
    <xf numFmtId="43" fontId="1" fillId="0" borderId="0" xfId="2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43" fontId="0" fillId="0" borderId="8" xfId="2" applyFont="1" applyBorder="1"/>
    <xf numFmtId="0" fontId="0" fillId="0" borderId="9" xfId="0" applyBorder="1"/>
    <xf numFmtId="43" fontId="0" fillId="0" borderId="10" xfId="2" applyFont="1" applyBorder="1"/>
    <xf numFmtId="43" fontId="0" fillId="0" borderId="11" xfId="2" applyFont="1" applyBorder="1"/>
    <xf numFmtId="0" fontId="1" fillId="0" borderId="9" xfId="0" applyFont="1" applyBorder="1"/>
    <xf numFmtId="0" fontId="1" fillId="0" borderId="0" xfId="0" applyFont="1" applyBorder="1"/>
    <xf numFmtId="43" fontId="1" fillId="0" borderId="10" xfId="2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5" xfId="2" applyFont="1" applyBorder="1"/>
    <xf numFmtId="43" fontId="0" fillId="0" borderId="16" xfId="2" applyFont="1" applyBorder="1"/>
    <xf numFmtId="43" fontId="0" fillId="0" borderId="14" xfId="2" applyFont="1" applyBorder="1"/>
    <xf numFmtId="43" fontId="0" fillId="0" borderId="7" xfId="2" applyFont="1" applyBorder="1"/>
    <xf numFmtId="43" fontId="0" fillId="0" borderId="13" xfId="2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47625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47625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5" customFormat="1" x14ac:dyDescent="0.25">
      <c r="E30" s="14"/>
      <c r="F30" s="14"/>
      <c r="G30" s="14"/>
      <c r="H30" s="14"/>
    </row>
    <row r="31" spans="5:8" s="15" customFormat="1" x14ac:dyDescent="0.25">
      <c r="E31" s="14"/>
      <c r="F31" s="14"/>
      <c r="G31" s="14"/>
      <c r="H31" s="14"/>
    </row>
    <row r="32" spans="5:8" s="15" customFormat="1" x14ac:dyDescent="0.25"/>
    <row r="40" spans="2:3" x14ac:dyDescent="0.25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71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K9" sqref="K9"/>
    </sheetView>
  </sheetViews>
  <sheetFormatPr defaultRowHeight="15" x14ac:dyDescent="0.25"/>
  <cols>
    <col min="1" max="5" width="3" style="12" customWidth="1"/>
    <col min="6" max="6" width="31.140625" style="12" customWidth="1"/>
    <col min="7" max="7" width="10.5703125" style="13" bestFit="1" customWidth="1"/>
    <col min="9" max="9" width="19.28515625" bestFit="1" customWidth="1"/>
    <col min="10" max="10" width="13.28515625" style="19" bestFit="1" customWidth="1"/>
    <col min="11" max="11" width="12.42578125" style="19" customWidth="1"/>
    <col min="12" max="12" width="14.28515625" style="19" bestFit="1" customWidth="1"/>
  </cols>
  <sheetData>
    <row r="1" spans="1:12" s="11" customFormat="1" ht="15.75" thickBot="1" x14ac:dyDescent="0.3">
      <c r="A1" s="9"/>
      <c r="B1" s="9"/>
      <c r="C1" s="9"/>
      <c r="D1" s="9"/>
      <c r="E1" s="9"/>
      <c r="F1" s="9"/>
      <c r="G1" s="10" t="s">
        <v>0</v>
      </c>
      <c r="J1" s="18"/>
      <c r="K1" s="18"/>
      <c r="L1" s="18"/>
    </row>
    <row r="2" spans="1:12" ht="15.75" thickTop="1" x14ac:dyDescent="0.25">
      <c r="A2" s="1" t="s">
        <v>1</v>
      </c>
      <c r="B2" s="1"/>
      <c r="C2" s="1"/>
      <c r="D2" s="1"/>
      <c r="E2" s="1"/>
      <c r="F2" s="1"/>
      <c r="G2" s="2"/>
    </row>
    <row r="3" spans="1:12" x14ac:dyDescent="0.25">
      <c r="A3" s="1"/>
      <c r="B3" s="1" t="s">
        <v>2</v>
      </c>
      <c r="C3" s="1"/>
      <c r="D3" s="1"/>
      <c r="E3" s="1"/>
      <c r="F3" s="1"/>
      <c r="G3" s="2"/>
    </row>
    <row r="4" spans="1:12" x14ac:dyDescent="0.25">
      <c r="A4" s="1"/>
      <c r="B4" s="1"/>
      <c r="C4" s="1" t="s">
        <v>3</v>
      </c>
      <c r="D4" s="1"/>
      <c r="E4" s="1"/>
      <c r="F4" s="1"/>
      <c r="G4" s="2"/>
    </row>
    <row r="5" spans="1:12" x14ac:dyDescent="0.25">
      <c r="A5" s="1"/>
      <c r="B5" s="1"/>
      <c r="C5" s="1"/>
      <c r="D5" s="1" t="s">
        <v>4</v>
      </c>
      <c r="E5" s="1"/>
      <c r="F5" s="1"/>
      <c r="G5" s="2">
        <f>225059.44+16149.66</f>
        <v>241209.1</v>
      </c>
    </row>
    <row r="6" spans="1:12" hidden="1" x14ac:dyDescent="0.25">
      <c r="A6" s="1"/>
      <c r="B6" s="1"/>
      <c r="C6" s="1"/>
      <c r="D6" s="1" t="s">
        <v>5</v>
      </c>
      <c r="E6" s="1"/>
      <c r="F6" s="1"/>
      <c r="G6" s="2">
        <v>0</v>
      </c>
    </row>
    <row r="7" spans="1:12" x14ac:dyDescent="0.25">
      <c r="A7" s="1"/>
      <c r="B7" s="1"/>
      <c r="C7" s="1"/>
      <c r="D7" s="1" t="s">
        <v>56</v>
      </c>
      <c r="E7" s="1"/>
      <c r="F7" s="1"/>
      <c r="G7" s="2">
        <v>6167.26</v>
      </c>
    </row>
    <row r="8" spans="1:12" x14ac:dyDescent="0.25">
      <c r="A8" s="1"/>
      <c r="B8" s="1"/>
      <c r="C8" s="1"/>
      <c r="D8" s="1" t="s">
        <v>57</v>
      </c>
      <c r="E8" s="1"/>
      <c r="F8" s="1"/>
      <c r="G8" s="2">
        <v>641544.18999999994</v>
      </c>
    </row>
    <row r="9" spans="1:12" ht="15.75" thickBot="1" x14ac:dyDescent="0.3">
      <c r="A9" s="1"/>
      <c r="B9" s="1"/>
      <c r="C9" s="1"/>
      <c r="D9" s="1" t="s">
        <v>58</v>
      </c>
      <c r="E9" s="1"/>
      <c r="F9" s="1"/>
      <c r="G9" s="3">
        <v>19743.599999999999</v>
      </c>
    </row>
    <row r="10" spans="1:12" x14ac:dyDescent="0.25">
      <c r="A10" s="1"/>
      <c r="B10" s="1"/>
      <c r="C10" s="1" t="s">
        <v>6</v>
      </c>
      <c r="D10" s="1"/>
      <c r="E10" s="1"/>
      <c r="F10" s="1"/>
      <c r="G10" s="2">
        <f>ROUND(SUM(G4:G9),5)</f>
        <v>908664.15</v>
      </c>
      <c r="I10" s="24" t="s">
        <v>67</v>
      </c>
      <c r="J10" s="26">
        <f>+G10+G14</f>
        <v>2150000.5100000002</v>
      </c>
    </row>
    <row r="11" spans="1:12" ht="15.75" thickBot="1" x14ac:dyDescent="0.3">
      <c r="A11" s="1"/>
      <c r="B11" s="1"/>
      <c r="C11" s="1" t="s">
        <v>7</v>
      </c>
      <c r="D11" s="1"/>
      <c r="E11" s="1"/>
      <c r="F11" s="1"/>
      <c r="G11" s="2"/>
      <c r="I11" s="27" t="s">
        <v>35</v>
      </c>
      <c r="J11" s="36">
        <f>+G60</f>
        <v>1793116.8</v>
      </c>
    </row>
    <row r="12" spans="1:12" hidden="1" x14ac:dyDescent="0.25">
      <c r="A12" s="1"/>
      <c r="B12" s="1"/>
      <c r="C12" s="1"/>
      <c r="D12" s="1" t="s">
        <v>8</v>
      </c>
      <c r="E12" s="1"/>
      <c r="F12" s="1"/>
      <c r="G12" s="2" t="s">
        <v>59</v>
      </c>
      <c r="I12" s="27"/>
      <c r="J12" s="28"/>
    </row>
    <row r="13" spans="1:12" ht="15.75" thickBot="1" x14ac:dyDescent="0.3">
      <c r="A13" s="1"/>
      <c r="B13" s="1"/>
      <c r="C13" s="1"/>
      <c r="D13" s="1" t="s">
        <v>71</v>
      </c>
      <c r="E13" s="1"/>
      <c r="F13" s="1"/>
      <c r="G13" s="3">
        <f>1240278.08+963+95.28</f>
        <v>1241336.3600000001</v>
      </c>
      <c r="I13" s="27"/>
      <c r="J13" s="28"/>
    </row>
    <row r="14" spans="1:12" ht="15.75" thickBot="1" x14ac:dyDescent="0.3">
      <c r="A14" s="1"/>
      <c r="B14" s="1"/>
      <c r="C14" s="1" t="s">
        <v>9</v>
      </c>
      <c r="D14" s="1"/>
      <c r="E14" s="1"/>
      <c r="F14" s="1"/>
      <c r="G14" s="2">
        <f>ROUND(SUM(G11:G13),5)</f>
        <v>1241336.3600000001</v>
      </c>
      <c r="I14" s="27" t="s">
        <v>68</v>
      </c>
      <c r="J14" s="37">
        <f>+J10/J11</f>
        <v>1.199029817801049</v>
      </c>
    </row>
    <row r="15" spans="1:12" ht="15.75" thickTop="1" x14ac:dyDescent="0.25">
      <c r="A15" s="1"/>
      <c r="B15" s="1"/>
      <c r="C15" s="1" t="s">
        <v>10</v>
      </c>
      <c r="D15" s="1"/>
      <c r="E15" s="1"/>
      <c r="F15" s="1"/>
      <c r="G15" s="2"/>
      <c r="I15" s="33"/>
      <c r="J15" s="38"/>
    </row>
    <row r="16" spans="1:12" x14ac:dyDescent="0.25">
      <c r="A16" s="1"/>
      <c r="B16" s="1"/>
      <c r="C16" s="1"/>
      <c r="D16" s="1" t="s">
        <v>11</v>
      </c>
      <c r="E16" s="1"/>
      <c r="F16" s="1"/>
      <c r="G16" s="2">
        <v>3050</v>
      </c>
    </row>
    <row r="17" spans="1:12" x14ac:dyDescent="0.25">
      <c r="A17" s="1"/>
      <c r="B17" s="1"/>
      <c r="C17" s="1"/>
      <c r="D17" s="1" t="s">
        <v>12</v>
      </c>
      <c r="E17" s="1"/>
      <c r="F17" s="1"/>
      <c r="G17" s="2">
        <v>25565</v>
      </c>
    </row>
    <row r="18" spans="1:12" x14ac:dyDescent="0.25">
      <c r="A18" s="1"/>
      <c r="B18" s="1"/>
      <c r="C18" s="1"/>
      <c r="D18" s="1" t="s">
        <v>13</v>
      </c>
      <c r="E18" s="1"/>
      <c r="F18" s="1"/>
      <c r="G18" s="2">
        <v>27173.75</v>
      </c>
      <c r="I18" s="24" t="s">
        <v>72</v>
      </c>
      <c r="J18" s="25"/>
      <c r="K18" s="25"/>
      <c r="L18" s="26">
        <v>10904008.65</v>
      </c>
    </row>
    <row r="19" spans="1:12" x14ac:dyDescent="0.25">
      <c r="A19" s="1"/>
      <c r="B19" s="1"/>
      <c r="C19" s="1"/>
      <c r="D19" s="1" t="s">
        <v>14</v>
      </c>
      <c r="E19" s="1"/>
      <c r="F19" s="1"/>
      <c r="G19" s="2">
        <v>16458.25</v>
      </c>
      <c r="I19" s="27"/>
      <c r="J19" s="23"/>
      <c r="K19" s="23"/>
      <c r="L19" s="28"/>
    </row>
    <row r="20" spans="1:12" x14ac:dyDescent="0.25">
      <c r="A20" s="1"/>
      <c r="B20" s="1"/>
      <c r="C20" s="1"/>
      <c r="D20" s="1" t="s">
        <v>15</v>
      </c>
      <c r="E20" s="1"/>
      <c r="F20" s="1"/>
      <c r="G20" s="2">
        <v>78818.740000000005</v>
      </c>
      <c r="I20" s="27" t="s">
        <v>73</v>
      </c>
      <c r="J20" s="23"/>
      <c r="K20" s="23"/>
      <c r="L20" s="28">
        <f>+L18/365</f>
        <v>29873.996301369865</v>
      </c>
    </row>
    <row r="21" spans="1:12" ht="15.75" thickBot="1" x14ac:dyDescent="0.3">
      <c r="A21" s="1"/>
      <c r="B21" s="1"/>
      <c r="C21" s="1"/>
      <c r="D21" s="1" t="s">
        <v>16</v>
      </c>
      <c r="E21" s="1"/>
      <c r="F21" s="1"/>
      <c r="G21" s="4">
        <v>10279.799999999999</v>
      </c>
      <c r="I21" s="27"/>
      <c r="J21" s="23"/>
      <c r="K21" s="23"/>
      <c r="L21" s="28"/>
    </row>
    <row r="22" spans="1:12" ht="15.75" thickBot="1" x14ac:dyDescent="0.3">
      <c r="A22" s="1"/>
      <c r="B22" s="1"/>
      <c r="C22" s="1" t="s">
        <v>17</v>
      </c>
      <c r="D22" s="1"/>
      <c r="E22" s="1"/>
      <c r="F22" s="1"/>
      <c r="G22" s="5">
        <f>ROUND(SUM(G15:G21),5)</f>
        <v>161345.54</v>
      </c>
      <c r="I22" s="27" t="s">
        <v>74</v>
      </c>
      <c r="J22" s="23"/>
      <c r="K22" s="23"/>
      <c r="L22" s="29">
        <f>+L20*45</f>
        <v>1344329.833561644</v>
      </c>
    </row>
    <row r="23" spans="1:12" x14ac:dyDescent="0.25">
      <c r="A23" s="1"/>
      <c r="B23" s="1" t="s">
        <v>18</v>
      </c>
      <c r="C23" s="1"/>
      <c r="D23" s="1"/>
      <c r="E23" s="1"/>
      <c r="F23" s="1"/>
      <c r="G23" s="2">
        <f>ROUND(G3+G10+G14+G22,5)</f>
        <v>2311346.0499999998</v>
      </c>
      <c r="I23" s="27"/>
      <c r="J23" s="23"/>
      <c r="K23" s="23"/>
      <c r="L23" s="28"/>
    </row>
    <row r="24" spans="1:12" ht="15.75" thickBot="1" x14ac:dyDescent="0.3">
      <c r="A24" s="1"/>
      <c r="B24" s="1" t="s">
        <v>19</v>
      </c>
      <c r="C24" s="1"/>
      <c r="D24" s="1"/>
      <c r="E24" s="1"/>
      <c r="F24" s="1"/>
      <c r="G24" s="2"/>
      <c r="I24" s="27" t="s">
        <v>75</v>
      </c>
      <c r="J24" s="23"/>
      <c r="K24" s="23"/>
      <c r="L24" s="29">
        <f>+J10-75000-G58</f>
        <v>1232435.4100000001</v>
      </c>
    </row>
    <row r="25" spans="1:12" ht="15.75" thickTop="1" x14ac:dyDescent="0.25">
      <c r="A25" s="1"/>
      <c r="B25" s="1"/>
      <c r="C25" s="1" t="s">
        <v>20</v>
      </c>
      <c r="D25" s="1"/>
      <c r="E25" s="1"/>
      <c r="F25" s="1"/>
      <c r="G25" s="2"/>
      <c r="I25" s="27"/>
      <c r="J25" s="23"/>
      <c r="K25" s="23"/>
      <c r="L25" s="28"/>
    </row>
    <row r="26" spans="1:12" ht="15.75" thickBot="1" x14ac:dyDescent="0.3">
      <c r="A26" s="1"/>
      <c r="B26" s="1"/>
      <c r="C26" s="1"/>
      <c r="D26" s="1" t="s">
        <v>21</v>
      </c>
      <c r="E26" s="1"/>
      <c r="F26" s="1"/>
      <c r="G26" s="3">
        <v>2195113.08</v>
      </c>
      <c r="I26" s="30" t="s">
        <v>66</v>
      </c>
      <c r="J26" s="31"/>
      <c r="K26" s="31"/>
      <c r="L26" s="32"/>
    </row>
    <row r="27" spans="1:12" ht="15.75" thickBot="1" x14ac:dyDescent="0.3">
      <c r="A27" s="1"/>
      <c r="B27" s="1"/>
      <c r="C27" s="1" t="s">
        <v>22</v>
      </c>
      <c r="D27" s="1"/>
      <c r="E27" s="1"/>
      <c r="F27" s="1"/>
      <c r="G27" s="2">
        <f>ROUND(SUM(G25:G26),5)</f>
        <v>2195113.08</v>
      </c>
      <c r="I27" s="27" t="s">
        <v>76</v>
      </c>
      <c r="J27" s="23"/>
      <c r="K27" s="23"/>
      <c r="L27" s="29">
        <f>+L24/L20</f>
        <v>41.254454126831604</v>
      </c>
    </row>
    <row r="28" spans="1:12" ht="15.75" thickTop="1" x14ac:dyDescent="0.25">
      <c r="A28" s="1"/>
      <c r="B28" s="1"/>
      <c r="C28" s="1" t="s">
        <v>23</v>
      </c>
      <c r="D28" s="1"/>
      <c r="E28" s="1"/>
      <c r="F28" s="1"/>
      <c r="G28" s="2">
        <v>-1026523.77</v>
      </c>
      <c r="I28" s="33"/>
      <c r="J28" s="34"/>
      <c r="K28" s="34"/>
      <c r="L28" s="35"/>
    </row>
    <row r="29" spans="1:12" x14ac:dyDescent="0.25">
      <c r="A29" s="1"/>
      <c r="B29" s="1"/>
      <c r="C29" s="1" t="s">
        <v>24</v>
      </c>
      <c r="D29" s="1"/>
      <c r="E29" s="1"/>
      <c r="F29" s="1"/>
      <c r="G29" s="2">
        <v>602325.72</v>
      </c>
      <c r="I29" t="s">
        <v>66</v>
      </c>
      <c r="J29"/>
      <c r="K29"/>
      <c r="L29" s="19" t="s">
        <v>66</v>
      </c>
    </row>
    <row r="30" spans="1:12" x14ac:dyDescent="0.25">
      <c r="A30" s="1"/>
      <c r="B30" s="1"/>
      <c r="C30" s="1" t="s">
        <v>25</v>
      </c>
      <c r="D30" s="1"/>
      <c r="E30" s="1"/>
      <c r="F30" s="1"/>
      <c r="G30" s="2">
        <v>-494868.89</v>
      </c>
      <c r="J30"/>
      <c r="K30"/>
    </row>
    <row r="31" spans="1:12" ht="15.75" thickBot="1" x14ac:dyDescent="0.3">
      <c r="A31" s="1"/>
      <c r="B31" s="1"/>
      <c r="C31" s="1" t="s">
        <v>26</v>
      </c>
      <c r="D31" s="1"/>
      <c r="E31" s="1"/>
      <c r="F31" s="1"/>
      <c r="G31" s="3">
        <v>550091.9</v>
      </c>
      <c r="I31" t="s">
        <v>66</v>
      </c>
      <c r="J31"/>
      <c r="K31"/>
      <c r="L31" s="19" t="s">
        <v>66</v>
      </c>
    </row>
    <row r="32" spans="1:12" ht="15.75" thickBot="1" x14ac:dyDescent="0.3">
      <c r="A32" s="1"/>
      <c r="B32" s="1" t="s">
        <v>27</v>
      </c>
      <c r="C32" s="1"/>
      <c r="D32" s="1"/>
      <c r="E32" s="1"/>
      <c r="F32" s="1"/>
      <c r="G32" s="2">
        <f>ROUND(G24+SUM(G27:G31),5)</f>
        <v>1826138.04</v>
      </c>
      <c r="J32"/>
      <c r="K32"/>
      <c r="L32" s="21"/>
    </row>
    <row r="33" spans="1:12" ht="15.75" hidden="1" thickBot="1" x14ac:dyDescent="0.3">
      <c r="A33" s="1"/>
      <c r="B33" s="1" t="s">
        <v>28</v>
      </c>
      <c r="C33" s="1"/>
      <c r="D33" s="1"/>
      <c r="E33" s="1"/>
      <c r="F33" s="1"/>
      <c r="G33" s="2"/>
      <c r="I33" t="s">
        <v>74</v>
      </c>
      <c r="J33"/>
      <c r="K33"/>
      <c r="L33" s="21" t="e">
        <f>+L31*45</f>
        <v>#VALUE!</v>
      </c>
    </row>
    <row r="34" spans="1:12" ht="15.75" hidden="1" thickBot="1" x14ac:dyDescent="0.3">
      <c r="A34" s="1"/>
      <c r="B34" s="1"/>
      <c r="C34" s="1" t="s">
        <v>29</v>
      </c>
      <c r="D34" s="1"/>
      <c r="E34" s="1"/>
      <c r="F34" s="1"/>
      <c r="G34" s="2">
        <v>0</v>
      </c>
      <c r="J34"/>
      <c r="K34"/>
      <c r="L34" s="21"/>
    </row>
    <row r="35" spans="1:12" ht="15.75" hidden="1" thickBot="1" x14ac:dyDescent="0.3">
      <c r="A35" s="1"/>
      <c r="B35" s="1"/>
      <c r="C35" s="1" t="s">
        <v>30</v>
      </c>
      <c r="D35" s="1"/>
      <c r="E35" s="1"/>
      <c r="F35" s="1"/>
      <c r="G35" s="2">
        <v>0</v>
      </c>
      <c r="I35" t="s">
        <v>75</v>
      </c>
      <c r="J35"/>
      <c r="K35"/>
      <c r="L35" s="21">
        <f>+L14-125000</f>
        <v>-125000</v>
      </c>
    </row>
    <row r="36" spans="1:12" ht="15.75" hidden="1" thickBot="1" x14ac:dyDescent="0.3">
      <c r="A36" s="1"/>
      <c r="B36" s="1"/>
      <c r="C36" s="1" t="s">
        <v>31</v>
      </c>
      <c r="D36" s="1"/>
      <c r="E36" s="1"/>
      <c r="F36" s="1"/>
      <c r="G36" s="4">
        <v>0</v>
      </c>
      <c r="J36"/>
      <c r="K36"/>
      <c r="L36" s="21"/>
    </row>
    <row r="37" spans="1:12" ht="15.75" hidden="1" thickBot="1" x14ac:dyDescent="0.3">
      <c r="A37" s="1"/>
      <c r="B37" s="1" t="s">
        <v>32</v>
      </c>
      <c r="C37" s="1"/>
      <c r="D37" s="1"/>
      <c r="E37" s="1"/>
      <c r="F37" s="1"/>
      <c r="G37" s="6">
        <f>ROUND(SUM(G33:G36),5)</f>
        <v>0</v>
      </c>
      <c r="I37" s="8" t="s">
        <v>66</v>
      </c>
      <c r="J37" s="8"/>
      <c r="K37" s="8"/>
      <c r="L37" s="22"/>
    </row>
    <row r="38" spans="1:12" s="8" customFormat="1" ht="15.75" thickBot="1" x14ac:dyDescent="0.3">
      <c r="A38" s="1" t="s">
        <v>33</v>
      </c>
      <c r="B38" s="1"/>
      <c r="C38" s="1"/>
      <c r="D38" s="1"/>
      <c r="E38" s="1"/>
      <c r="F38" s="1"/>
      <c r="G38" s="7">
        <f>ROUND(G2+G23+G32+G37,5)</f>
        <v>4137484.09</v>
      </c>
      <c r="I38" t="s">
        <v>66</v>
      </c>
      <c r="J38"/>
      <c r="K38"/>
      <c r="L38" s="21" t="s">
        <v>66</v>
      </c>
    </row>
    <row r="39" spans="1:12" ht="15.75" thickTop="1" x14ac:dyDescent="0.25">
      <c r="A39" s="1" t="s">
        <v>60</v>
      </c>
      <c r="B39" s="1"/>
      <c r="C39" s="1"/>
      <c r="D39" s="1"/>
      <c r="E39" s="1"/>
      <c r="F39" s="1"/>
      <c r="G39" s="2"/>
      <c r="J39"/>
      <c r="K39"/>
      <c r="L39" s="23"/>
    </row>
    <row r="40" spans="1:12" x14ac:dyDescent="0.25">
      <c r="A40" s="1"/>
      <c r="B40" s="1" t="s">
        <v>34</v>
      </c>
      <c r="C40" s="1"/>
      <c r="D40" s="1"/>
      <c r="E40" s="1"/>
      <c r="F40" s="1"/>
      <c r="G40" s="2"/>
      <c r="J40"/>
      <c r="K40"/>
      <c r="L40" s="23"/>
    </row>
    <row r="41" spans="1:12" x14ac:dyDescent="0.25">
      <c r="A41" s="1"/>
      <c r="B41" s="1"/>
      <c r="C41" s="1" t="s">
        <v>35</v>
      </c>
      <c r="D41" s="1"/>
      <c r="E41" s="1"/>
      <c r="F41" s="1"/>
      <c r="G41" s="2"/>
      <c r="I41" t="s">
        <v>66</v>
      </c>
      <c r="J41"/>
      <c r="K41"/>
      <c r="L41" s="21" t="s">
        <v>66</v>
      </c>
    </row>
    <row r="42" spans="1:12" x14ac:dyDescent="0.25">
      <c r="A42" s="1"/>
      <c r="B42" s="1"/>
      <c r="C42" s="1"/>
      <c r="D42" s="1" t="s">
        <v>36</v>
      </c>
      <c r="E42" s="1"/>
      <c r="F42" s="1"/>
      <c r="G42" s="2"/>
      <c r="J42"/>
      <c r="K42"/>
      <c r="L42" s="21"/>
    </row>
    <row r="43" spans="1:12" ht="15.75" thickBot="1" x14ac:dyDescent="0.3">
      <c r="A43" s="1"/>
      <c r="B43" s="1"/>
      <c r="C43" s="1"/>
      <c r="D43" s="1"/>
      <c r="E43" s="1" t="s">
        <v>37</v>
      </c>
      <c r="F43" s="1"/>
      <c r="G43" s="3">
        <f>475808.09+6500</f>
        <v>482308.09</v>
      </c>
      <c r="I43" t="s">
        <v>66</v>
      </c>
      <c r="J43"/>
      <c r="K43"/>
      <c r="L43" s="21" t="s">
        <v>66</v>
      </c>
    </row>
    <row r="44" spans="1:12" x14ac:dyDescent="0.25">
      <c r="A44" s="1"/>
      <c r="B44" s="1"/>
      <c r="C44" s="1"/>
      <c r="D44" s="1" t="s">
        <v>38</v>
      </c>
      <c r="E44" s="1"/>
      <c r="F44" s="1"/>
      <c r="G44" s="2">
        <f>ROUND(SUM(G42:G43),5)</f>
        <v>482308.09</v>
      </c>
      <c r="I44" t="s">
        <v>66</v>
      </c>
      <c r="J44"/>
      <c r="K44"/>
      <c r="L44" s="21" t="s">
        <v>66</v>
      </c>
    </row>
    <row r="45" spans="1:12" x14ac:dyDescent="0.25">
      <c r="A45" s="1"/>
      <c r="B45" s="1"/>
      <c r="C45" s="1"/>
      <c r="D45" s="1" t="s">
        <v>39</v>
      </c>
      <c r="E45" s="1"/>
      <c r="F45" s="1"/>
      <c r="G45" s="2"/>
      <c r="I45" t="s">
        <v>66</v>
      </c>
      <c r="J45"/>
      <c r="K45"/>
      <c r="L45" s="21" t="s">
        <v>66</v>
      </c>
    </row>
    <row r="46" spans="1:12" hidden="1" x14ac:dyDescent="0.25">
      <c r="A46" s="1"/>
      <c r="B46" s="1"/>
      <c r="C46" s="1"/>
      <c r="D46" s="1"/>
      <c r="E46" s="1" t="s">
        <v>40</v>
      </c>
      <c r="F46" s="1"/>
      <c r="G46" s="2">
        <v>0</v>
      </c>
      <c r="J46"/>
      <c r="K46"/>
      <c r="L46" s="21"/>
    </row>
    <row r="47" spans="1:12" x14ac:dyDescent="0.25">
      <c r="A47" s="1"/>
      <c r="B47" s="1"/>
      <c r="C47" s="1"/>
      <c r="D47" s="1"/>
      <c r="E47" s="1" t="s">
        <v>41</v>
      </c>
      <c r="F47" s="1"/>
      <c r="G47" s="2">
        <v>6468.19</v>
      </c>
      <c r="I47" t="s">
        <v>66</v>
      </c>
      <c r="J47"/>
      <c r="K47"/>
      <c r="L47" s="21" t="s">
        <v>66</v>
      </c>
    </row>
    <row r="48" spans="1:12" x14ac:dyDescent="0.25">
      <c r="A48" s="1"/>
      <c r="B48" s="1"/>
      <c r="C48" s="1"/>
      <c r="D48" s="1"/>
      <c r="E48" s="1" t="s">
        <v>42</v>
      </c>
      <c r="F48" s="1"/>
      <c r="G48" s="2">
        <f>350348.69-106.62+74.03+3+1042.5</f>
        <v>351361.60000000003</v>
      </c>
      <c r="J48"/>
      <c r="K48"/>
      <c r="L48" s="21"/>
    </row>
    <row r="49" spans="1:12" hidden="1" x14ac:dyDescent="0.25">
      <c r="A49" s="1"/>
      <c r="B49" s="1"/>
      <c r="C49" s="1"/>
      <c r="D49" s="1"/>
      <c r="E49" s="1" t="s">
        <v>43</v>
      </c>
      <c r="F49" s="1"/>
      <c r="G49" s="2"/>
      <c r="I49" s="8" t="s">
        <v>66</v>
      </c>
      <c r="J49" s="8"/>
      <c r="K49" s="8"/>
      <c r="L49" s="22"/>
    </row>
    <row r="50" spans="1:12" hidden="1" x14ac:dyDescent="0.25">
      <c r="A50" s="1"/>
      <c r="B50" s="1"/>
      <c r="C50" s="1"/>
      <c r="D50" s="1"/>
      <c r="E50" s="1"/>
      <c r="F50" s="1" t="s">
        <v>44</v>
      </c>
      <c r="G50" s="2">
        <v>0</v>
      </c>
      <c r="I50" t="s">
        <v>76</v>
      </c>
      <c r="J50"/>
      <c r="K50"/>
      <c r="L50" s="21" t="e">
        <f>+L47/L43</f>
        <v>#VALUE!</v>
      </c>
    </row>
    <row r="51" spans="1:12" hidden="1" x14ac:dyDescent="0.25">
      <c r="A51" s="1"/>
      <c r="B51" s="1"/>
      <c r="C51" s="1"/>
      <c r="D51" s="1"/>
      <c r="E51" s="1"/>
      <c r="F51" s="1" t="s">
        <v>45</v>
      </c>
      <c r="G51" s="2">
        <v>0</v>
      </c>
      <c r="J51"/>
      <c r="K51"/>
      <c r="L51" s="23"/>
    </row>
    <row r="52" spans="1:12" hidden="1" x14ac:dyDescent="0.25">
      <c r="A52" s="1"/>
      <c r="B52" s="1"/>
      <c r="C52" s="1"/>
      <c r="D52" s="1"/>
      <c r="E52" s="1"/>
      <c r="F52" s="1" t="s">
        <v>46</v>
      </c>
      <c r="G52" s="2">
        <v>0</v>
      </c>
      <c r="J52"/>
      <c r="K52"/>
      <c r="L52" s="23"/>
    </row>
    <row r="53" spans="1:12" ht="15.75" thickBot="1" x14ac:dyDescent="0.3">
      <c r="A53" s="1"/>
      <c r="B53" s="1"/>
      <c r="C53" s="1"/>
      <c r="D53" s="1"/>
      <c r="E53" s="1" t="s">
        <v>47</v>
      </c>
      <c r="G53" s="4">
        <v>110413.82</v>
      </c>
      <c r="L53" s="21"/>
    </row>
    <row r="54" spans="1:12" ht="15.75" hidden="1" thickBot="1" x14ac:dyDescent="0.3">
      <c r="A54" s="1"/>
      <c r="B54" s="1"/>
      <c r="C54" s="1"/>
      <c r="D54" s="1"/>
      <c r="E54" s="1" t="s">
        <v>48</v>
      </c>
      <c r="F54" s="1"/>
      <c r="G54" s="6">
        <f>ROUND(SUM(G49:G53),5)</f>
        <v>110413.82</v>
      </c>
    </row>
    <row r="55" spans="1:12" ht="15.75" thickBot="1" x14ac:dyDescent="0.3">
      <c r="A55" s="1"/>
      <c r="B55" s="1"/>
      <c r="C55" s="1"/>
      <c r="D55" s="1" t="s">
        <v>49</v>
      </c>
      <c r="E55" s="1"/>
      <c r="F55" s="1"/>
      <c r="G55" s="5">
        <f>ROUND(SUM(G45:G48)+G54,5)</f>
        <v>468243.61</v>
      </c>
    </row>
    <row r="56" spans="1:12" x14ac:dyDescent="0.25">
      <c r="A56" s="1"/>
      <c r="B56" s="1"/>
      <c r="C56" s="1" t="s">
        <v>50</v>
      </c>
      <c r="D56" s="1"/>
      <c r="E56" s="1"/>
      <c r="F56" s="1"/>
      <c r="G56" s="2">
        <f>ROUND(G41+G44+G55,5)</f>
        <v>950551.7</v>
      </c>
    </row>
    <row r="57" spans="1:12" x14ac:dyDescent="0.25">
      <c r="A57" s="1"/>
      <c r="B57" s="1"/>
      <c r="C57" s="1" t="s">
        <v>51</v>
      </c>
      <c r="D57" s="1"/>
      <c r="E57" s="1"/>
      <c r="F57" s="1"/>
      <c r="G57" s="2"/>
    </row>
    <row r="58" spans="1:12" ht="15.75" thickBot="1" x14ac:dyDescent="0.3">
      <c r="A58" s="1"/>
      <c r="B58" s="1"/>
      <c r="C58" s="1"/>
      <c r="D58" s="1" t="s">
        <v>52</v>
      </c>
      <c r="E58" s="1"/>
      <c r="F58" s="1"/>
      <c r="G58" s="4">
        <v>842565.1</v>
      </c>
    </row>
    <row r="59" spans="1:12" ht="15.75" thickBot="1" x14ac:dyDescent="0.3">
      <c r="A59" s="1"/>
      <c r="B59" s="1"/>
      <c r="C59" s="1" t="s">
        <v>53</v>
      </c>
      <c r="D59" s="1"/>
      <c r="E59" s="1"/>
      <c r="F59" s="1"/>
      <c r="G59" s="5">
        <f>ROUND(SUM(G57:G58),5)</f>
        <v>842565.1</v>
      </c>
    </row>
    <row r="60" spans="1:12" x14ac:dyDescent="0.25">
      <c r="A60" s="1"/>
      <c r="B60" s="1" t="s">
        <v>54</v>
      </c>
      <c r="C60" s="1"/>
      <c r="D60" s="1"/>
      <c r="E60" s="1"/>
      <c r="F60" s="1"/>
      <c r="G60" s="2">
        <f>ROUND(G40+G56+G59,5)</f>
        <v>1793116.8</v>
      </c>
    </row>
    <row r="61" spans="1:12" x14ac:dyDescent="0.25">
      <c r="A61" s="1"/>
      <c r="B61" s="1" t="s">
        <v>61</v>
      </c>
      <c r="C61" s="1"/>
      <c r="D61" s="1"/>
      <c r="E61" s="1"/>
      <c r="F61" s="1"/>
      <c r="G61" s="2"/>
      <c r="I61" s="24"/>
      <c r="J61" s="39"/>
      <c r="K61" s="39"/>
      <c r="L61" s="26"/>
    </row>
    <row r="62" spans="1:12" x14ac:dyDescent="0.25">
      <c r="A62" s="1"/>
      <c r="B62" s="1"/>
      <c r="C62" s="1" t="s">
        <v>55</v>
      </c>
      <c r="D62" s="1"/>
      <c r="E62" s="1"/>
      <c r="F62" s="1"/>
      <c r="G62" s="2">
        <f>2491377.63+50481.03-75000</f>
        <v>2466858.6599999997</v>
      </c>
      <c r="I62" s="27" t="s">
        <v>70</v>
      </c>
      <c r="J62" s="21">
        <f>+G64</f>
        <v>-197491.37</v>
      </c>
      <c r="K62" s="21" t="s">
        <v>69</v>
      </c>
      <c r="L62" s="28"/>
    </row>
    <row r="63" spans="1:12" x14ac:dyDescent="0.25">
      <c r="A63" s="1"/>
      <c r="B63" s="1"/>
      <c r="C63" s="1" t="s">
        <v>62</v>
      </c>
      <c r="D63" s="1"/>
      <c r="E63" s="1"/>
      <c r="F63" s="1"/>
      <c r="G63" s="2">
        <v>75000</v>
      </c>
      <c r="I63" s="33"/>
      <c r="J63" s="40"/>
      <c r="K63" s="40"/>
      <c r="L63" s="38"/>
    </row>
    <row r="64" spans="1:12" ht="15.75" thickBot="1" x14ac:dyDescent="0.3">
      <c r="A64" s="1"/>
      <c r="B64" s="1"/>
      <c r="C64" s="1" t="s">
        <v>63</v>
      </c>
      <c r="D64" s="1"/>
      <c r="E64" s="1"/>
      <c r="F64" s="1"/>
      <c r="G64" s="4">
        <f>-190991.37-6500</f>
        <v>-197491.37</v>
      </c>
      <c r="I64" t="s">
        <v>66</v>
      </c>
    </row>
    <row r="65" spans="1:12" ht="15.75" thickBot="1" x14ac:dyDescent="0.3">
      <c r="A65" s="1"/>
      <c r="B65" s="1" t="s">
        <v>64</v>
      </c>
      <c r="C65" s="1"/>
      <c r="D65" s="1"/>
      <c r="E65" s="1"/>
      <c r="F65" s="1"/>
      <c r="G65" s="6">
        <f>ROUND(SUM(G61:G64),5)</f>
        <v>2344367.29</v>
      </c>
    </row>
    <row r="66" spans="1:12" s="8" customFormat="1" ht="12" thickBot="1" x14ac:dyDescent="0.25">
      <c r="A66" s="1" t="s">
        <v>65</v>
      </c>
      <c r="B66" s="1"/>
      <c r="C66" s="1"/>
      <c r="D66" s="1"/>
      <c r="E66" s="1"/>
      <c r="F66" s="1"/>
      <c r="G66" s="7">
        <f>ROUND(G39+G60+G65,5)</f>
        <v>4137484.09</v>
      </c>
      <c r="J66" s="20"/>
      <c r="K66" s="20"/>
      <c r="L66" s="20"/>
    </row>
    <row r="67" spans="1:12" ht="15.75" thickTop="1" x14ac:dyDescent="0.25"/>
    <row r="68" spans="1:12" x14ac:dyDescent="0.25">
      <c r="G68" s="17" t="s">
        <v>66</v>
      </c>
    </row>
    <row r="71" spans="1:12" x14ac:dyDescent="0.25">
      <c r="G71" s="13" t="s">
        <v>66</v>
      </c>
    </row>
  </sheetData>
  <pageMargins left="0.7" right="0.7" top="0.75" bottom="0.25" header="0.1" footer="0.3"/>
  <pageSetup scale="88" orientation="portrait" horizontalDpi="300" verticalDpi="300" r:id="rId1"/>
  <headerFooter>
    <oddHeader>&amp;L&amp;"Arial,Bold"&amp;8 8:14 AM
 12/30/19
 Accrual Basis&amp;C&amp;"Arial,Bold"&amp;12 Centennial Place Academy, Inc
&amp;14 Statement of Financial Preformanace
&amp;10 As of November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>Right Networks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Pressas</dc:creator>
  <cp:lastModifiedBy>Steven Pressas</cp:lastModifiedBy>
  <cp:lastPrinted>2019-12-30T13:39:34Z</cp:lastPrinted>
  <dcterms:created xsi:type="dcterms:W3CDTF">2019-12-30T13:14:16Z</dcterms:created>
  <dcterms:modified xsi:type="dcterms:W3CDTF">2020-01-02T15:27:29Z</dcterms:modified>
</cp:coreProperties>
</file>