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n\Documents\Centennial 2020\Nov 2019\Reports\"/>
    </mc:Choice>
  </mc:AlternateContent>
  <bookViews>
    <workbookView xWindow="0" yWindow="0" windowWidth="28800" windowHeight="14475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59200" localSheetId="0" hidden="1">Sheet1!$G$2</definedName>
    <definedName name="QB_COLUMN_62230" localSheetId="0" hidden="1">Sheet1!$M$2</definedName>
    <definedName name="QB_COLUMN_63620" localSheetId="0" hidden="1">Sheet1!$K$2</definedName>
    <definedName name="QB_COLUMN_63650" localSheetId="0" hidden="1">Sheet1!$Q$2</definedName>
    <definedName name="QB_COLUMN_76210" localSheetId="0" hidden="1">Sheet1!$I$2</definedName>
    <definedName name="QB_COLUMN_76240" localSheetId="0" hidden="1">Sheet1!$O$2</definedName>
    <definedName name="QB_COLUMN_76260" localSheetId="0" hidden="1">Sheet1!$S$2</definedName>
    <definedName name="QB_DATA_0" localSheetId="0" hidden="1">Sheet1!$5:$5,Sheet1!$6:$6,Sheet1!$7:$7,Sheet1!$8:$8,Sheet1!$9:$9,Sheet1!$10:$10,Sheet1!$11:$11,Sheet1!$12:$12,Sheet1!$13:$13,Sheet1!$14:$14,Sheet1!$19:$19,Sheet1!$20:$20,Sheet1!$21:$21,Sheet1!$22:$22,Sheet1!$23:$23,Sheet1!$24:$24</definedName>
    <definedName name="QB_DATA_1" localSheetId="0" hidden="1">Sheet1!$25:$25,Sheet1!$26:$26,Sheet1!$29:$29,Sheet1!$30:$30,Sheet1!$31:$31,Sheet1!$32:$32,Sheet1!$33:$33,Sheet1!$34:$34,Sheet1!$35:$35,Sheet1!$36:$36,Sheet1!$37:$37,Sheet1!$38:$38,Sheet1!$39:$39,Sheet1!$40:$40,Sheet1!$41:$41,Sheet1!$42:$42</definedName>
    <definedName name="QB_DATA_2" localSheetId="0" hidden="1">Sheet1!$45:$45,Sheet1!$46:$46,Sheet1!$47:$47,Sheet1!$48:$48,Sheet1!$49:$49,Sheet1!$50:$50,Sheet1!$51:$51,Sheet1!$52:$52,Sheet1!$53:$53,Sheet1!$54:$54,Sheet1!$55:$55,Sheet1!$56:$56,Sheet1!$57:$57,Sheet1!$60:$60,Sheet1!$61:$61,Sheet1!$62:$62</definedName>
    <definedName name="QB_DATA_3" localSheetId="0" hidden="1">Sheet1!$63:$63,Sheet1!$66:$66,Sheet1!$67:$67,Sheet1!$68:$68,Sheet1!$69:$69,Sheet1!$70:$70,Sheet1!$71:$71,Sheet1!$72:$72,Sheet1!$73:$73,Sheet1!$74:$74,Sheet1!$75:$75,Sheet1!$78:$78,Sheet1!$79:$79,Sheet1!$80:$80,Sheet1!$81:$81,Sheet1!$82:$82</definedName>
    <definedName name="QB_DATA_4" localSheetId="0" hidden="1">Sheet1!$83:$83,Sheet1!$84:$84,Sheet1!$86:$86,Sheet1!$87:$87,Sheet1!$88:$88,Sheet1!$91:$91,Sheet1!$92:$92,Sheet1!$93:$93,Sheet1!$96:$96,Sheet1!$97:$97,Sheet1!$103:$103,Sheet1!$104:$104,Sheet1!$105:$105,Sheet1!$106:$106,Sheet1!$107:$107</definedName>
    <definedName name="QB_FORMULA_0" localSheetId="0" hidden="1">Sheet1!$K$5,Sheet1!$Q$5,Sheet1!$K$6,Sheet1!$Q$6,Sheet1!$K$7,Sheet1!$Q$7,Sheet1!$K$8,Sheet1!$Q$8,Sheet1!$K$11,Sheet1!$Q$11,Sheet1!$K$12,Sheet1!$Q$12,Sheet1!$K$13,Sheet1!$Q$13,Sheet1!$G$15,Sheet1!$I$15</definedName>
    <definedName name="QB_FORMULA_1" localSheetId="0" hidden="1">Sheet1!$K$15,Sheet1!$M$15,Sheet1!$O$15,Sheet1!$Q$15,Sheet1!$S$15,Sheet1!$G$16,Sheet1!$I$16,Sheet1!$K$16,Sheet1!$M$16,Sheet1!$O$16,Sheet1!$Q$16,Sheet1!$S$16,Sheet1!$K$19,Sheet1!$Q$19,Sheet1!$K$20,Sheet1!$Q$20</definedName>
    <definedName name="QB_FORMULA_10" localSheetId="0" hidden="1">Sheet1!$I$89,Sheet1!$K$89,Sheet1!$M$89,Sheet1!$O$89,Sheet1!$Q$89,Sheet1!$S$89,Sheet1!$K$91,Sheet1!$Q$91,Sheet1!$K$92,Sheet1!$Q$92,Sheet1!$K$93,Sheet1!$Q$93,Sheet1!$G$94,Sheet1!$I$94,Sheet1!$K$94,Sheet1!$M$94</definedName>
    <definedName name="QB_FORMULA_11" localSheetId="0" hidden="1">Sheet1!$O$94,Sheet1!$Q$94,Sheet1!$S$94,Sheet1!$K$96,Sheet1!$Q$96,Sheet1!$G$98,Sheet1!$I$98,Sheet1!$K$98,Sheet1!$M$98,Sheet1!$O$98,Sheet1!$Q$98,Sheet1!$S$98,Sheet1!$G$99,Sheet1!$I$99,Sheet1!$K$99,Sheet1!$M$99</definedName>
    <definedName name="QB_FORMULA_12" localSheetId="0" hidden="1">Sheet1!$O$99,Sheet1!$Q$99,Sheet1!$S$99,Sheet1!$G$100,Sheet1!$I$100,Sheet1!$K$100,Sheet1!$M$100,Sheet1!$O$100,Sheet1!$Q$100,Sheet1!$S$100,Sheet1!$K$103,Sheet1!$Q$103,Sheet1!$K$104,Sheet1!$Q$104,Sheet1!$K$106,Sheet1!$Q$106</definedName>
    <definedName name="QB_FORMULA_13" localSheetId="0" hidden="1">Sheet1!$K$107,Sheet1!$Q$107,Sheet1!$G$108,Sheet1!$I$108,Sheet1!$K$108,Sheet1!$M$108,Sheet1!$O$108,Sheet1!$Q$108,Sheet1!$S$108,Sheet1!$G$109,Sheet1!$I$109,Sheet1!$K$109,Sheet1!$M$109,Sheet1!$O$109,Sheet1!$Q$109,Sheet1!$S$109</definedName>
    <definedName name="QB_FORMULA_14" localSheetId="0" hidden="1">Sheet1!$G$110,Sheet1!$I$110,Sheet1!$K$110,Sheet1!$M$110,Sheet1!$O$110,Sheet1!$Q$110,Sheet1!$S$110</definedName>
    <definedName name="QB_FORMULA_2" localSheetId="0" hidden="1">Sheet1!$K$22,Sheet1!$Q$22,Sheet1!$K$23,Sheet1!$Q$23,Sheet1!$K$24,Sheet1!$Q$24,Sheet1!$K$25,Sheet1!$Q$25,Sheet1!$K$26,Sheet1!$Q$26,Sheet1!$G$27,Sheet1!$I$27,Sheet1!$K$27,Sheet1!$M$27,Sheet1!$O$27,Sheet1!$Q$27</definedName>
    <definedName name="QB_FORMULA_3" localSheetId="0" hidden="1">Sheet1!$S$27,Sheet1!$K$30,Sheet1!$Q$30,Sheet1!$K$31,Sheet1!$Q$31,Sheet1!$K$32,Sheet1!$Q$32,Sheet1!$K$33,Sheet1!$Q$33,Sheet1!$K$34,Sheet1!$Q$34,Sheet1!$K$35,Sheet1!$Q$35,Sheet1!$K$36,Sheet1!$Q$36,Sheet1!$K$38</definedName>
    <definedName name="QB_FORMULA_4" localSheetId="0" hidden="1">Sheet1!$Q$38,Sheet1!$K$39,Sheet1!$Q$39,Sheet1!$K$41,Sheet1!$Q$41,Sheet1!$K$42,Sheet1!$Q$42,Sheet1!$G$43,Sheet1!$I$43,Sheet1!$K$43,Sheet1!$M$43,Sheet1!$O$43,Sheet1!$Q$43,Sheet1!$S$43,Sheet1!$K$45,Sheet1!$Q$45</definedName>
    <definedName name="QB_FORMULA_5" localSheetId="0" hidden="1">Sheet1!$K$46,Sheet1!$Q$46,Sheet1!$K$47,Sheet1!$Q$47,Sheet1!$K$48,Sheet1!$Q$48,Sheet1!$K$49,Sheet1!$Q$49,Sheet1!$K$50,Sheet1!$Q$50,Sheet1!$K$51,Sheet1!$Q$51,Sheet1!$K$52,Sheet1!$Q$52,Sheet1!$K$53,Sheet1!$Q$53</definedName>
    <definedName name="QB_FORMULA_6" localSheetId="0" hidden="1">Sheet1!$K$54,Sheet1!$Q$54,Sheet1!$K$56,Sheet1!$Q$56,Sheet1!$G$58,Sheet1!$I$58,Sheet1!$K$58,Sheet1!$M$58,Sheet1!$O$58,Sheet1!$Q$58,Sheet1!$S$58,Sheet1!$K$60,Sheet1!$Q$60,Sheet1!$K$61,Sheet1!$Q$61,Sheet1!$K$62</definedName>
    <definedName name="QB_FORMULA_7" localSheetId="0" hidden="1">Sheet1!$Q$62,Sheet1!$K$63,Sheet1!$Q$63,Sheet1!$G$64,Sheet1!$I$64,Sheet1!$K$64,Sheet1!$M$64,Sheet1!$O$64,Sheet1!$Q$64,Sheet1!$S$64,Sheet1!$K$68,Sheet1!$Q$68,Sheet1!$K$69,Sheet1!$Q$69,Sheet1!$K$70,Sheet1!$Q$70</definedName>
    <definedName name="QB_FORMULA_8" localSheetId="0" hidden="1">Sheet1!$K$71,Sheet1!$Q$71,Sheet1!$K$72,Sheet1!$Q$72,Sheet1!$K$73,Sheet1!$Q$73,Sheet1!$K$74,Sheet1!$Q$74,Sheet1!$K$75,Sheet1!$Q$75,Sheet1!$G$76,Sheet1!$I$76,Sheet1!$K$76,Sheet1!$M$76,Sheet1!$O$76,Sheet1!$Q$76</definedName>
    <definedName name="QB_FORMULA_9" localSheetId="0" hidden="1">Sheet1!$S$76,Sheet1!$K$78,Sheet1!$Q$78,Sheet1!$K$81,Sheet1!$Q$81,Sheet1!$K$82,Sheet1!$Q$82,Sheet1!$K$84,Sheet1!$Q$84,Sheet1!$K$86,Sheet1!$Q$86,Sheet1!$K$87,Sheet1!$Q$87,Sheet1!$K$88,Sheet1!$Q$88,Sheet1!$G$89</definedName>
    <definedName name="QB_ROW_110240" localSheetId="0" hidden="1">Sheet1!$E$5</definedName>
    <definedName name="QB_ROW_117240" localSheetId="0" hidden="1">Sheet1!$E$6</definedName>
    <definedName name="QB_ROW_118240" localSheetId="0" hidden="1">Sheet1!$E$7</definedName>
    <definedName name="QB_ROW_121340" localSheetId="0" hidden="1">Sheet1!$E$11</definedName>
    <definedName name="QB_ROW_136040" localSheetId="0" hidden="1">Sheet1!$E$18</definedName>
    <definedName name="QB_ROW_136340" localSheetId="0" hidden="1">Sheet1!$E$27</definedName>
    <definedName name="QB_ROW_137040" localSheetId="0" hidden="1">Sheet1!$E$44</definedName>
    <definedName name="QB_ROW_137340" localSheetId="0" hidden="1">Sheet1!$E$58</definedName>
    <definedName name="QB_ROW_138040" localSheetId="0" hidden="1">Sheet1!$E$59</definedName>
    <definedName name="QB_ROW_138340" localSheetId="0" hidden="1">Sheet1!$E$64</definedName>
    <definedName name="QB_ROW_139040" localSheetId="0" hidden="1">Sheet1!$E$28</definedName>
    <definedName name="QB_ROW_139340" localSheetId="0" hidden="1">Sheet1!$E$43</definedName>
    <definedName name="QB_ROW_140040" localSheetId="0" hidden="1">Sheet1!$E$65</definedName>
    <definedName name="QB_ROW_140340" localSheetId="0" hidden="1">Sheet1!$E$76</definedName>
    <definedName name="QB_ROW_141040" localSheetId="0" hidden="1">Sheet1!$E$77</definedName>
    <definedName name="QB_ROW_141340" localSheetId="0" hidden="1">Sheet1!$E$89</definedName>
    <definedName name="QB_ROW_142040" localSheetId="0" hidden="1">Sheet1!$E$90</definedName>
    <definedName name="QB_ROW_142340" localSheetId="0" hidden="1">Sheet1!$E$94</definedName>
    <definedName name="QB_ROW_146250" localSheetId="0" hidden="1">Sheet1!$F$62</definedName>
    <definedName name="QB_ROW_148240" localSheetId="0" hidden="1">Sheet1!$E$14</definedName>
    <definedName name="QB_ROW_150250" localSheetId="0" hidden="1">Sheet1!$F$53</definedName>
    <definedName name="QB_ROW_151250" localSheetId="0" hidden="1">Sheet1!$F$71</definedName>
    <definedName name="QB_ROW_153040" localSheetId="0" hidden="1">Sheet1!$E$95</definedName>
    <definedName name="QB_ROW_153250" localSheetId="0" hidden="1">Sheet1!$F$97</definedName>
    <definedName name="QB_ROW_153340" localSheetId="0" hidden="1">Sheet1!$E$98</definedName>
    <definedName name="QB_ROW_154250" localSheetId="0" hidden="1">Sheet1!$F$96</definedName>
    <definedName name="QB_ROW_158250" localSheetId="0" hidden="1">Sheet1!$F$26</definedName>
    <definedName name="QB_ROW_161250" localSheetId="0" hidden="1">Sheet1!$F$69</definedName>
    <definedName name="QB_ROW_162250" localSheetId="0" hidden="1">Sheet1!$F$70</definedName>
    <definedName name="QB_ROW_163250" localSheetId="0" hidden="1">Sheet1!$F$72</definedName>
    <definedName name="QB_ROW_169250" localSheetId="0" hidden="1">Sheet1!$F$30</definedName>
    <definedName name="QB_ROW_172250" localSheetId="0" hidden="1">Sheet1!$F$75</definedName>
    <definedName name="QB_ROW_17250" localSheetId="0" hidden="1">Sheet1!$F$66</definedName>
    <definedName name="QB_ROW_182240" localSheetId="0" hidden="1">Sheet1!$E$13</definedName>
    <definedName name="QB_ROW_18250" localSheetId="0" hidden="1">Sheet1!$F$67</definedName>
    <definedName name="QB_ROW_18301" localSheetId="0" hidden="1">Sheet1!$A$110</definedName>
    <definedName name="QB_ROW_188250" localSheetId="0" hidden="1">Sheet1!$F$56</definedName>
    <definedName name="QB_ROW_19011" localSheetId="0" hidden="1">Sheet1!$B$3</definedName>
    <definedName name="QB_ROW_19311" localSheetId="0" hidden="1">Sheet1!$B$100</definedName>
    <definedName name="QB_ROW_195250" localSheetId="0" hidden="1">Sheet1!$F$41</definedName>
    <definedName name="QB_ROW_199250" localSheetId="0" hidden="1">Sheet1!$F$51</definedName>
    <definedName name="QB_ROW_20031" localSheetId="0" hidden="1">Sheet1!$D$4</definedName>
    <definedName name="QB_ROW_202250" localSheetId="0" hidden="1">Sheet1!$F$54</definedName>
    <definedName name="QB_ROW_20331" localSheetId="0" hidden="1">Sheet1!$D$15</definedName>
    <definedName name="QB_ROW_208250" localSheetId="0" hidden="1">Sheet1!$F$42</definedName>
    <definedName name="QB_ROW_21031" localSheetId="0" hidden="1">Sheet1!$D$17</definedName>
    <definedName name="QB_ROW_21250" localSheetId="0" hidden="1">Sheet1!$F$45</definedName>
    <definedName name="QB_ROW_213250" localSheetId="0" hidden="1">Sheet1!$F$31</definedName>
    <definedName name="QB_ROW_21331" localSheetId="0" hidden="1">Sheet1!$D$99</definedName>
    <definedName name="QB_ROW_215250" localSheetId="0" hidden="1">Sheet1!$F$55</definedName>
    <definedName name="QB_ROW_216250" localSheetId="0" hidden="1">Sheet1!$F$68</definedName>
    <definedName name="QB_ROW_217250" localSheetId="0" hidden="1">Sheet1!$F$84</definedName>
    <definedName name="QB_ROW_218250" localSheetId="0" hidden="1">Sheet1!$F$86</definedName>
    <definedName name="QB_ROW_22011" localSheetId="0" hidden="1">Sheet1!$B$101</definedName>
    <definedName name="QB_ROW_22250" localSheetId="0" hidden="1">Sheet1!$F$46</definedName>
    <definedName name="QB_ROW_22311" localSheetId="0" hidden="1">Sheet1!$B$109</definedName>
    <definedName name="QB_ROW_226240" localSheetId="0" hidden="1">Sheet1!$E$12</definedName>
    <definedName name="QB_ROW_230240" localSheetId="0" hidden="1">Sheet1!$E$8</definedName>
    <definedName name="QB_ROW_23250" localSheetId="0" hidden="1">Sheet1!$F$47</definedName>
    <definedName name="QB_ROW_238230" localSheetId="0" hidden="1">Sheet1!$D$103</definedName>
    <definedName name="QB_ROW_24021" localSheetId="0" hidden="1">Sheet1!$C$102</definedName>
    <definedName name="QB_ROW_240230" localSheetId="0" hidden="1">Sheet1!$D$104</definedName>
    <definedName name="QB_ROW_241230" localSheetId="0" hidden="1">Sheet1!$D$105</definedName>
    <definedName name="QB_ROW_242230" localSheetId="0" hidden="1">Sheet1!$D$106</definedName>
    <definedName name="QB_ROW_24321" localSheetId="0" hidden="1">Sheet1!$C$108</definedName>
    <definedName name="QB_ROW_243230" localSheetId="0" hidden="1">Sheet1!$D$107</definedName>
    <definedName name="QB_ROW_251240" localSheetId="0" hidden="1">Sheet1!$E$9</definedName>
    <definedName name="QB_ROW_255250" localSheetId="0" hidden="1">Sheet1!$F$57</definedName>
    <definedName name="QB_ROW_256240" localSheetId="0" hidden="1">Sheet1!$E$10</definedName>
    <definedName name="QB_ROW_26250" localSheetId="0" hidden="1">Sheet1!$F$91</definedName>
    <definedName name="QB_ROW_27250" localSheetId="0" hidden="1">Sheet1!$F$92</definedName>
    <definedName name="QB_ROW_30250" localSheetId="0" hidden="1">Sheet1!$F$32</definedName>
    <definedName name="QB_ROW_31250" localSheetId="0" hidden="1">Sheet1!$F$34</definedName>
    <definedName name="QB_ROW_32250" localSheetId="0" hidden="1">Sheet1!$F$35</definedName>
    <definedName name="QB_ROW_34250" localSheetId="0" hidden="1">Sheet1!$F$36</definedName>
    <definedName name="QB_ROW_35250" localSheetId="0" hidden="1">Sheet1!$F$50</definedName>
    <definedName name="QB_ROW_38250" localSheetId="0" hidden="1">Sheet1!$F$37</definedName>
    <definedName name="QB_ROW_44250" localSheetId="0" hidden="1">Sheet1!$F$38</definedName>
    <definedName name="QB_ROW_45250" localSheetId="0" hidden="1">Sheet1!$F$40</definedName>
    <definedName name="QB_ROW_46250" localSheetId="0" hidden="1">Sheet1!$F$52</definedName>
    <definedName name="QB_ROW_47250" localSheetId="0" hidden="1">Sheet1!$F$63</definedName>
    <definedName name="QB_ROW_49250" localSheetId="0" hidden="1">Sheet1!$F$48</definedName>
    <definedName name="QB_ROW_50250" localSheetId="0" hidden="1">Sheet1!$F$19</definedName>
    <definedName name="QB_ROW_51250" localSheetId="0" hidden="1">Sheet1!$F$21</definedName>
    <definedName name="QB_ROW_57250" localSheetId="0" hidden="1">Sheet1!$F$23</definedName>
    <definedName name="QB_ROW_58250" localSheetId="0" hidden="1">Sheet1!$F$24</definedName>
    <definedName name="QB_ROW_59250" localSheetId="0" hidden="1">Sheet1!$F$25</definedName>
    <definedName name="QB_ROW_63250" localSheetId="0" hidden="1">Sheet1!$F$20</definedName>
    <definedName name="QB_ROW_64250" localSheetId="0" hidden="1">Sheet1!$F$22</definedName>
    <definedName name="QB_ROW_68250" localSheetId="0" hidden="1">Sheet1!$F$49</definedName>
    <definedName name="QB_ROW_72250" localSheetId="0" hidden="1">Sheet1!$F$93</definedName>
    <definedName name="QB_ROW_7250" localSheetId="0" hidden="1">Sheet1!$F$29</definedName>
    <definedName name="QB_ROW_76250" localSheetId="0" hidden="1">Sheet1!$F$39</definedName>
    <definedName name="QB_ROW_77250" localSheetId="0" hidden="1">Sheet1!$F$73</definedName>
    <definedName name="QB_ROW_78250" localSheetId="0" hidden="1">Sheet1!$F$74</definedName>
    <definedName name="QB_ROW_79250" localSheetId="0" hidden="1">Sheet1!$F$78</definedName>
    <definedName name="QB_ROW_80250" localSheetId="0" hidden="1">Sheet1!$F$79</definedName>
    <definedName name="QB_ROW_82250" localSheetId="0" hidden="1">Sheet1!$F$80</definedName>
    <definedName name="QB_ROW_86321" localSheetId="0" hidden="1">Sheet1!$C$16</definedName>
    <definedName name="QB_ROW_87250" localSheetId="0" hidden="1">Sheet1!$F$81</definedName>
    <definedName name="QB_ROW_88250" localSheetId="0" hidden="1">Sheet1!$F$82</definedName>
    <definedName name="QB_ROW_89250" localSheetId="0" hidden="1">Sheet1!$F$83</definedName>
    <definedName name="QB_ROW_90250" localSheetId="0" hidden="1">Sheet1!$F$87</definedName>
    <definedName name="QB_ROW_9250" localSheetId="0" hidden="1">Sheet1!$F$33</definedName>
    <definedName name="QB_ROW_94250" localSheetId="0" hidden="1">Sheet1!$F$60</definedName>
    <definedName name="QB_ROW_97250" localSheetId="0" hidden="1">Sheet1!$F$61</definedName>
    <definedName name="QB_ROW_98250" localSheetId="0" hidden="1">Sheet1!$F$88</definedName>
    <definedName name="QBCANSUPPORTUPDATE" localSheetId="0">TRUE</definedName>
    <definedName name="QBCOMPANYFILENAME" localSheetId="0">"I:\Centennial Place Academy, Inc.QBW"</definedName>
    <definedName name="QBENDDATE" localSheetId="0">20191130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"1aa97e29aa9b4a329dd66acabeb639ec"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8" i="1"/>
  <c r="I6" i="1"/>
  <c r="G45" i="1"/>
  <c r="G6" i="1"/>
  <c r="I88" i="1" l="1"/>
  <c r="I5" i="1"/>
  <c r="G41" i="1" l="1"/>
  <c r="G33" i="1"/>
  <c r="G31" i="1"/>
  <c r="K85" i="1"/>
  <c r="G74" i="1"/>
  <c r="G73" i="1"/>
  <c r="G63" i="1"/>
  <c r="G62" i="1"/>
  <c r="G46" i="1"/>
  <c r="G52" i="1"/>
  <c r="I52" i="1"/>
  <c r="K105" i="1" l="1"/>
  <c r="G96" i="1"/>
  <c r="K83" i="1"/>
  <c r="K66" i="1"/>
  <c r="K67" i="1"/>
  <c r="K57" i="1"/>
  <c r="K55" i="1"/>
  <c r="G32" i="1"/>
  <c r="K14" i="1"/>
  <c r="K10" i="1"/>
  <c r="K9" i="1"/>
  <c r="S108" i="1" l="1"/>
  <c r="S109" i="1" s="1"/>
  <c r="O108" i="1"/>
  <c r="O109" i="1" s="1"/>
  <c r="M108" i="1"/>
  <c r="Q108" i="1" s="1"/>
  <c r="I108" i="1"/>
  <c r="I109" i="1" s="1"/>
  <c r="G108" i="1"/>
  <c r="G109" i="1" s="1"/>
  <c r="Q107" i="1"/>
  <c r="Q106" i="1"/>
  <c r="K106" i="1"/>
  <c r="Q104" i="1"/>
  <c r="K104" i="1"/>
  <c r="Q103" i="1"/>
  <c r="K103" i="1"/>
  <c r="S98" i="1"/>
  <c r="Q98" i="1"/>
  <c r="O98" i="1"/>
  <c r="M98" i="1"/>
  <c r="I98" i="1"/>
  <c r="G98" i="1"/>
  <c r="K98" i="1" s="1"/>
  <c r="Q96" i="1"/>
  <c r="K96" i="1"/>
  <c r="S94" i="1"/>
  <c r="Q94" i="1"/>
  <c r="O94" i="1"/>
  <c r="M94" i="1"/>
  <c r="K94" i="1"/>
  <c r="I94" i="1"/>
  <c r="G94" i="1"/>
  <c r="Q93" i="1"/>
  <c r="K93" i="1"/>
  <c r="Q92" i="1"/>
  <c r="K92" i="1"/>
  <c r="Q91" i="1"/>
  <c r="K91" i="1"/>
  <c r="S89" i="1"/>
  <c r="O89" i="1"/>
  <c r="M89" i="1"/>
  <c r="I89" i="1"/>
  <c r="G89" i="1"/>
  <c r="Q88" i="1"/>
  <c r="K88" i="1"/>
  <c r="Q87" i="1"/>
  <c r="K87" i="1"/>
  <c r="Q86" i="1"/>
  <c r="K86" i="1"/>
  <c r="Q84" i="1"/>
  <c r="K84" i="1"/>
  <c r="Q82" i="1"/>
  <c r="K82" i="1"/>
  <c r="Q81" i="1"/>
  <c r="K81" i="1"/>
  <c r="Q78" i="1"/>
  <c r="K78" i="1"/>
  <c r="S76" i="1"/>
  <c r="Q76" i="1"/>
  <c r="O76" i="1"/>
  <c r="M76" i="1"/>
  <c r="I76" i="1"/>
  <c r="G76" i="1"/>
  <c r="Q75" i="1"/>
  <c r="K75" i="1"/>
  <c r="Q74" i="1"/>
  <c r="K74" i="1"/>
  <c r="Q73" i="1"/>
  <c r="K73" i="1"/>
  <c r="Q72" i="1"/>
  <c r="K72" i="1"/>
  <c r="Q71" i="1"/>
  <c r="K71" i="1"/>
  <c r="Q70" i="1"/>
  <c r="K70" i="1"/>
  <c r="Q69" i="1"/>
  <c r="K69" i="1"/>
  <c r="Q68" i="1"/>
  <c r="K68" i="1"/>
  <c r="S64" i="1"/>
  <c r="Q64" i="1"/>
  <c r="O64" i="1"/>
  <c r="M64" i="1"/>
  <c r="I64" i="1"/>
  <c r="G64" i="1"/>
  <c r="K64" i="1" s="1"/>
  <c r="Q63" i="1"/>
  <c r="K63" i="1"/>
  <c r="Q62" i="1"/>
  <c r="K62" i="1"/>
  <c r="Q61" i="1"/>
  <c r="K61" i="1"/>
  <c r="Q60" i="1"/>
  <c r="K60" i="1"/>
  <c r="S58" i="1"/>
  <c r="O58" i="1"/>
  <c r="M58" i="1"/>
  <c r="I58" i="1"/>
  <c r="G58" i="1"/>
  <c r="Q56" i="1"/>
  <c r="K56" i="1"/>
  <c r="Q54" i="1"/>
  <c r="K54" i="1"/>
  <c r="Q53" i="1"/>
  <c r="K53" i="1"/>
  <c r="Q52" i="1"/>
  <c r="K52" i="1"/>
  <c r="Q51" i="1"/>
  <c r="K51" i="1"/>
  <c r="Q50" i="1"/>
  <c r="K50" i="1"/>
  <c r="Q49" i="1"/>
  <c r="K49" i="1"/>
  <c r="Q48" i="1"/>
  <c r="K48" i="1"/>
  <c r="Q47" i="1"/>
  <c r="K47" i="1"/>
  <c r="Q46" i="1"/>
  <c r="K46" i="1"/>
  <c r="Q45" i="1"/>
  <c r="K45" i="1"/>
  <c r="S43" i="1"/>
  <c r="O43" i="1"/>
  <c r="M43" i="1"/>
  <c r="Q43" i="1" s="1"/>
  <c r="I43" i="1"/>
  <c r="G43" i="1"/>
  <c r="Q42" i="1"/>
  <c r="K42" i="1"/>
  <c r="Q41" i="1"/>
  <c r="K41" i="1"/>
  <c r="Q39" i="1"/>
  <c r="K39" i="1"/>
  <c r="Q38" i="1"/>
  <c r="K38" i="1"/>
  <c r="Q36" i="1"/>
  <c r="K36" i="1"/>
  <c r="Q35" i="1"/>
  <c r="K35" i="1"/>
  <c r="Q34" i="1"/>
  <c r="K34" i="1"/>
  <c r="Q33" i="1"/>
  <c r="K33" i="1"/>
  <c r="Q32" i="1"/>
  <c r="K32" i="1"/>
  <c r="Q31" i="1"/>
  <c r="K31" i="1"/>
  <c r="Q30" i="1"/>
  <c r="K30" i="1"/>
  <c r="S27" i="1"/>
  <c r="O27" i="1"/>
  <c r="M27" i="1"/>
  <c r="Q27" i="1" s="1"/>
  <c r="I27" i="1"/>
  <c r="G27" i="1"/>
  <c r="K27" i="1" s="1"/>
  <c r="Q26" i="1"/>
  <c r="K26" i="1"/>
  <c r="Q25" i="1"/>
  <c r="K25" i="1"/>
  <c r="Q24" i="1"/>
  <c r="K24" i="1"/>
  <c r="Q23" i="1"/>
  <c r="K23" i="1"/>
  <c r="Q22" i="1"/>
  <c r="K22" i="1"/>
  <c r="Q20" i="1"/>
  <c r="K20" i="1"/>
  <c r="Q19" i="1"/>
  <c r="K19" i="1"/>
  <c r="Q16" i="1"/>
  <c r="O16" i="1"/>
  <c r="M16" i="1"/>
  <c r="S15" i="1"/>
  <c r="S16" i="1" s="1"/>
  <c r="Q15" i="1"/>
  <c r="O15" i="1"/>
  <c r="M15" i="1"/>
  <c r="I15" i="1"/>
  <c r="I16" i="1" s="1"/>
  <c r="G15" i="1"/>
  <c r="G16" i="1" s="1"/>
  <c r="Q13" i="1"/>
  <c r="K13" i="1"/>
  <c r="Q12" i="1"/>
  <c r="K12" i="1"/>
  <c r="Q11" i="1"/>
  <c r="K11" i="1"/>
  <c r="Q8" i="1"/>
  <c r="K8" i="1"/>
  <c r="Q7" i="1"/>
  <c r="K7" i="1"/>
  <c r="Q6" i="1"/>
  <c r="K6" i="1"/>
  <c r="Q5" i="1"/>
  <c r="K5" i="1"/>
  <c r="M109" i="1" l="1"/>
  <c r="Q109" i="1" s="1"/>
  <c r="Q89" i="1"/>
  <c r="K76" i="1"/>
  <c r="Q58" i="1"/>
  <c r="K109" i="1"/>
  <c r="K108" i="1"/>
  <c r="K89" i="1"/>
  <c r="O99" i="1"/>
  <c r="O100" i="1" s="1"/>
  <c r="O110" i="1" s="1"/>
  <c r="I99" i="1"/>
  <c r="S99" i="1"/>
  <c r="S100" i="1" s="1"/>
  <c r="S110" i="1" s="1"/>
  <c r="K58" i="1"/>
  <c r="G99" i="1"/>
  <c r="G100" i="1" s="1"/>
  <c r="G110" i="1" s="1"/>
  <c r="K43" i="1"/>
  <c r="M99" i="1"/>
  <c r="K16" i="1"/>
  <c r="K15" i="1"/>
  <c r="K99" i="1" l="1"/>
  <c r="I100" i="1"/>
  <c r="I110" i="1" s="1"/>
  <c r="M100" i="1"/>
  <c r="Q99" i="1"/>
  <c r="K100" i="1" l="1"/>
  <c r="K110" i="1"/>
  <c r="M110" i="1"/>
  <c r="Q110" i="1" s="1"/>
  <c r="Q100" i="1"/>
</calcChain>
</file>

<file path=xl/sharedStrings.xml><?xml version="1.0" encoding="utf-8"?>
<sst xmlns="http://schemas.openxmlformats.org/spreadsheetml/2006/main" count="149" uniqueCount="130">
  <si>
    <t>Jul - Nov 19</t>
  </si>
  <si>
    <t>Budget</t>
  </si>
  <si>
    <t>$ Over Budget</t>
  </si>
  <si>
    <t>YTD Budget</t>
  </si>
  <si>
    <t>Annual Budget</t>
  </si>
  <si>
    <t>Ordinary Income/Expense</t>
  </si>
  <si>
    <t>Income</t>
  </si>
  <si>
    <t>42000 · Atlanta Public Schools Revenue</t>
  </si>
  <si>
    <t>42001 · Title 1 Income</t>
  </si>
  <si>
    <t>42002 · Donations</t>
  </si>
  <si>
    <t>42003 · Miscellaneous Income</t>
  </si>
  <si>
    <t>42004 · Title IV</t>
  </si>
  <si>
    <t>42005 · Title II - Prof Dev</t>
  </si>
  <si>
    <t>42100 · Grant Revenue</t>
  </si>
  <si>
    <t>42600 · Facilities Rental</t>
  </si>
  <si>
    <t>43000 · School Activity Reimbursements</t>
  </si>
  <si>
    <t>46000 · Interest Income</t>
  </si>
  <si>
    <t>Total Income</t>
  </si>
  <si>
    <t>Gross Profit</t>
  </si>
  <si>
    <t>Expense</t>
  </si>
  <si>
    <t>Facilities</t>
  </si>
  <si>
    <t>51040 · Ground Maintenance</t>
  </si>
  <si>
    <t>51050 · Facility Custodial Service</t>
  </si>
  <si>
    <t>51070 · Security Services</t>
  </si>
  <si>
    <t>52150 · Custodial Supplies</t>
  </si>
  <si>
    <t>54510 · Water/Sewer</t>
  </si>
  <si>
    <t>54520 · Gas/Electric</t>
  </si>
  <si>
    <t>55100 · Learning Lofts Expenses</t>
  </si>
  <si>
    <t>Total Facilities</t>
  </si>
  <si>
    <t>General &amp; Administrative</t>
  </si>
  <si>
    <t>51600 · Marketing</t>
  </si>
  <si>
    <t>51610 · Student Transportation</t>
  </si>
  <si>
    <t>51620 · Equipment lease - copiers</t>
  </si>
  <si>
    <t>52130 · Meeting Meals and Entertainment</t>
  </si>
  <si>
    <t>52140 · Office Expense</t>
  </si>
  <si>
    <t>52142 · Postage &amp; Stamps</t>
  </si>
  <si>
    <t>52160 · Promotional Items</t>
  </si>
  <si>
    <t>53030 · Travel Expenses</t>
  </si>
  <si>
    <t>56030 · Membership Dues</t>
  </si>
  <si>
    <t>56050 · Bank Service Charges</t>
  </si>
  <si>
    <t>56070 · Miscellaneous Expense</t>
  </si>
  <si>
    <t>56500 · Security Cost</t>
  </si>
  <si>
    <t>56600 · Uniforms</t>
  </si>
  <si>
    <t>Total General &amp; Administrative</t>
  </si>
  <si>
    <t>Instructional</t>
  </si>
  <si>
    <t>51160 · Benchmark Assessment</t>
  </si>
  <si>
    <t>52020 · Core Curriculum Consumables</t>
  </si>
  <si>
    <t>52030 · Classroom Supplies</t>
  </si>
  <si>
    <t>52040 · Special Ed Materials</t>
  </si>
  <si>
    <t>52060 · Library Books/Media - Durable</t>
  </si>
  <si>
    <t>52170 · Dues and Subscriptions</t>
  </si>
  <si>
    <t>52175 · School Programs</t>
  </si>
  <si>
    <t>56090 · School Activity Expenses</t>
  </si>
  <si>
    <t>56200 · Learning Enhancements</t>
  </si>
  <si>
    <t>56210 · Athletics</t>
  </si>
  <si>
    <t>56211 · Summer Programs</t>
  </si>
  <si>
    <t>56300 · Learning Enhancements - In-Kind</t>
  </si>
  <si>
    <t>56650 · Staff Wellness</t>
  </si>
  <si>
    <t>Total Instructional</t>
  </si>
  <si>
    <t>Insurance</t>
  </si>
  <si>
    <t>50710 · Employee Benefits - Insurance</t>
  </si>
  <si>
    <t>50720 · Workers Comp Insurance</t>
  </si>
  <si>
    <t>50730 · Directors &amp; Officers Insurance</t>
  </si>
  <si>
    <t>56130 · Property &amp; Casualty Insurance</t>
  </si>
  <si>
    <t>Total Insurance</t>
  </si>
  <si>
    <t>Professional Services</t>
  </si>
  <si>
    <t>51010 · Consultants</t>
  </si>
  <si>
    <t>51020 · Other Outside Services</t>
  </si>
  <si>
    <t>51022 · Management Fee</t>
  </si>
  <si>
    <t>51024 · Human Resource Fees</t>
  </si>
  <si>
    <t>51200 · Fundraising</t>
  </si>
  <si>
    <t>51300 · Payroll Processing Fee</t>
  </si>
  <si>
    <t>56100 · Accounting and Legal Fees</t>
  </si>
  <si>
    <t>56110 · Auditing  &amp; Tax Prep Fees</t>
  </si>
  <si>
    <t>56120 · Recruiting</t>
  </si>
  <si>
    <t>Total Professional Services</t>
  </si>
  <si>
    <t>Salaries, Consultant &amp; Benefits</t>
  </si>
  <si>
    <t>50100 · Salaries</t>
  </si>
  <si>
    <t>50110 · Salaries - FT/Non-Instructional</t>
  </si>
  <si>
    <t>50120 · Salaries - Part Time</t>
  </si>
  <si>
    <t>50140 · Stipends</t>
  </si>
  <si>
    <t>50220 · Bonuses</t>
  </si>
  <si>
    <t>50225 · Educational Consultants</t>
  </si>
  <si>
    <t>50230 · Educational Consultants - Other</t>
  </si>
  <si>
    <t>50510 · Payroll Taxes</t>
  </si>
  <si>
    <t>50740 · Retirement</t>
  </si>
  <si>
    <t>Total Salaries, Consultant &amp; Benefits</t>
  </si>
  <si>
    <t>Technology &amp; Communication</t>
  </si>
  <si>
    <t>52090 · Technology Expense</t>
  </si>
  <si>
    <t>52100 · Software Cost</t>
  </si>
  <si>
    <t>Total Technology &amp; Communication</t>
  </si>
  <si>
    <t>58000 · Professional Development</t>
  </si>
  <si>
    <t>58010 · Staff Development &amp; Meetings</t>
  </si>
  <si>
    <t>58000 · Professional Development - Other</t>
  </si>
  <si>
    <t>Total 58000 · Professional Development</t>
  </si>
  <si>
    <t>Total Expense</t>
  </si>
  <si>
    <t>Net Ordinary Income</t>
  </si>
  <si>
    <t>Other Income/Expense</t>
  </si>
  <si>
    <t>Other Expense</t>
  </si>
  <si>
    <t>9004 · Leasehold Improvements - Lofts</t>
  </si>
  <si>
    <t>9006 · Furniture &amp; fixtures</t>
  </si>
  <si>
    <t>Total Other Expense</t>
  </si>
  <si>
    <t>Net Other Income</t>
  </si>
  <si>
    <t>Net Income</t>
  </si>
  <si>
    <t>55010 · Repair &amp; Maintenance - Facilities</t>
  </si>
  <si>
    <t>52141 · Misc. Equipment &lt;$1000</t>
  </si>
  <si>
    <t>51021 · Outsourced Security Cost</t>
  </si>
  <si>
    <t>50150 · Severance</t>
  </si>
  <si>
    <t>54015 · Communications - Internet Access</t>
  </si>
  <si>
    <t>9005 · Leasehold Improvements-Security System</t>
  </si>
  <si>
    <t>9002 · Technology Equip - One to One Technology</t>
  </si>
  <si>
    <t xml:space="preserve"> </t>
  </si>
  <si>
    <t xml:space="preserve">Title II revenue and expenses not budgeted for - revenue and expenses on acct 58010 below offset each other </t>
  </si>
  <si>
    <t>Additional costs related to the removal of 3 learning lofts, 2nd electrical box, additional deck repairs and increase labor.</t>
  </si>
  <si>
    <t>Kellogg's expenses - revenue received in previous year</t>
  </si>
  <si>
    <t>See offsetting revenues above Title VI Mental Health revenues</t>
  </si>
  <si>
    <t>50225 · Vacation payout</t>
  </si>
  <si>
    <t>Draft variance explanations - over budget &gt; $10,000</t>
  </si>
  <si>
    <t>(Under) Over Budget</t>
  </si>
  <si>
    <t>Donations not budgeted for as pledges unknown during budgeting process</t>
  </si>
  <si>
    <t>Previous years' vacation payout due to policy change</t>
  </si>
  <si>
    <t>Carryover Title One funds received</t>
  </si>
  <si>
    <t>Cost related to teachers absentees, personal days and vacancies</t>
  </si>
  <si>
    <t>Includes $80,000 in staff raises promised by the Governor</t>
  </si>
  <si>
    <t>HR cost expected to be over budget</t>
  </si>
  <si>
    <t>expenses running under budget due to unfilled permanent positions</t>
  </si>
  <si>
    <t>lunches reimbursed by healthcare provider - Cigna</t>
  </si>
  <si>
    <t xml:space="preserve">Water and Sewer costs coming in below budget </t>
  </si>
  <si>
    <t>Facilities rental / book sales</t>
  </si>
  <si>
    <t>Parital refund of previous years'  2% admin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</si>
</sst>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164" fontId="2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114"/>
  <sheetViews>
    <sheetView tabSelected="1" workbookViewId="0">
      <pane xSplit="6" ySplit="2" topLeftCell="G102" activePane="bottomRight" state="frozenSplit"/>
      <selection pane="topRight" activeCell="G1" sqref="G1"/>
      <selection pane="bottomLeft" activeCell="A3" sqref="A3"/>
      <selection pane="bottomRight" activeCell="G103" sqref="G103"/>
    </sheetView>
  </sheetViews>
  <sheetFormatPr defaultRowHeight="15" x14ac:dyDescent="0.25"/>
  <cols>
    <col min="1" max="5" width="3" style="16" customWidth="1"/>
    <col min="6" max="6" width="34.28515625" style="16" customWidth="1"/>
    <col min="7" max="7" width="12.140625" style="17" bestFit="1" customWidth="1"/>
    <col min="8" max="8" width="2.28515625" style="17" customWidth="1"/>
    <col min="9" max="9" width="10" style="17" bestFit="1" customWidth="1"/>
    <col min="10" max="10" width="2.28515625" style="17" customWidth="1"/>
    <col min="11" max="11" width="17.28515625" style="17" bestFit="1" customWidth="1"/>
    <col min="12" max="12" width="2.28515625" style="17" customWidth="1"/>
    <col min="13" max="13" width="10" style="17" hidden="1" customWidth="1"/>
    <col min="14" max="14" width="2.28515625" style="17" hidden="1" customWidth="1"/>
    <col min="15" max="15" width="10" style="17" hidden="1" customWidth="1"/>
    <col min="16" max="16" width="2.28515625" style="17" hidden="1" customWidth="1"/>
    <col min="17" max="17" width="12" style="17" hidden="1" customWidth="1"/>
    <col min="18" max="18" width="2.28515625" style="17" customWidth="1"/>
    <col min="19" max="19" width="12.42578125" style="17" bestFit="1" customWidth="1"/>
    <col min="20" max="20" width="25.140625" style="19" customWidth="1"/>
  </cols>
  <sheetData>
    <row r="1" spans="1:2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</row>
    <row r="2" spans="1:21" s="15" customFormat="1" ht="4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118</v>
      </c>
      <c r="L2" s="14"/>
      <c r="M2" s="13" t="s">
        <v>0</v>
      </c>
      <c r="N2" s="14"/>
      <c r="O2" s="13" t="s">
        <v>3</v>
      </c>
      <c r="P2" s="14"/>
      <c r="Q2" s="13" t="s">
        <v>2</v>
      </c>
      <c r="R2" s="14"/>
      <c r="S2" s="13" t="s">
        <v>4</v>
      </c>
      <c r="T2" s="20" t="s">
        <v>117</v>
      </c>
    </row>
    <row r="3" spans="1:21" ht="15.75" thickTop="1" x14ac:dyDescent="0.25">
      <c r="A3" s="1"/>
      <c r="B3" s="1" t="s">
        <v>5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</row>
    <row r="4" spans="1:21" x14ac:dyDescent="0.25">
      <c r="A4" s="1"/>
      <c r="B4" s="1"/>
      <c r="C4" s="1"/>
      <c r="D4" s="1" t="s">
        <v>6</v>
      </c>
      <c r="E4" s="1"/>
      <c r="F4" s="1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</row>
    <row r="5" spans="1:21" ht="30" x14ac:dyDescent="0.25">
      <c r="A5" s="1"/>
      <c r="B5" s="1"/>
      <c r="C5" s="1"/>
      <c r="D5" s="1"/>
      <c r="E5" s="1" t="s">
        <v>7</v>
      </c>
      <c r="F5" s="1"/>
      <c r="G5" s="4">
        <v>4243304.74</v>
      </c>
      <c r="H5" s="5"/>
      <c r="I5" s="4">
        <f>+S5/12*5</f>
        <v>4176590.833333333</v>
      </c>
      <c r="J5" s="5"/>
      <c r="K5" s="4">
        <f t="shared" ref="K5:K16" si="0">ROUND((G5-I5),5)</f>
        <v>66713.906669999997</v>
      </c>
      <c r="L5" s="5"/>
      <c r="M5" s="4">
        <v>4243304.74</v>
      </c>
      <c r="N5" s="5"/>
      <c r="O5" s="4">
        <v>4151590.85</v>
      </c>
      <c r="P5" s="5"/>
      <c r="Q5" s="4">
        <f>ROUND((M5-O5),5)</f>
        <v>91713.89</v>
      </c>
      <c r="R5" s="5"/>
      <c r="S5" s="4">
        <v>10023818</v>
      </c>
      <c r="T5" s="19" t="s">
        <v>129</v>
      </c>
      <c r="U5" t="s">
        <v>111</v>
      </c>
    </row>
    <row r="6" spans="1:21" ht="30" x14ac:dyDescent="0.25">
      <c r="A6" s="1"/>
      <c r="B6" s="1"/>
      <c r="C6" s="1"/>
      <c r="D6" s="1"/>
      <c r="E6" s="1" t="s">
        <v>8</v>
      </c>
      <c r="F6" s="1"/>
      <c r="G6" s="4">
        <f>147815.25+25000</f>
        <v>172815.25</v>
      </c>
      <c r="H6" s="5"/>
      <c r="I6" s="4">
        <f>140631.35-16825</f>
        <v>123806.35</v>
      </c>
      <c r="J6" s="5"/>
      <c r="K6" s="4">
        <f t="shared" si="0"/>
        <v>49008.9</v>
      </c>
      <c r="L6" s="5"/>
      <c r="M6" s="4">
        <v>147815.25</v>
      </c>
      <c r="N6" s="5"/>
      <c r="O6" s="4">
        <v>140631.35</v>
      </c>
      <c r="P6" s="5"/>
      <c r="Q6" s="4">
        <f>ROUND((M6-O6),5)</f>
        <v>7183.9</v>
      </c>
      <c r="R6" s="5"/>
      <c r="S6" s="4">
        <v>292902.98</v>
      </c>
      <c r="T6" s="19" t="s">
        <v>121</v>
      </c>
    </row>
    <row r="7" spans="1:21" ht="45" x14ac:dyDescent="0.25">
      <c r="A7" s="1"/>
      <c r="B7" s="1"/>
      <c r="C7" s="1"/>
      <c r="D7" s="1"/>
      <c r="E7" s="1" t="s">
        <v>9</v>
      </c>
      <c r="F7" s="1"/>
      <c r="G7" s="4">
        <v>9799.5</v>
      </c>
      <c r="H7" s="5"/>
      <c r="I7" s="4">
        <v>0</v>
      </c>
      <c r="J7" s="5"/>
      <c r="K7" s="4">
        <f t="shared" si="0"/>
        <v>9799.5</v>
      </c>
      <c r="L7" s="5"/>
      <c r="M7" s="4">
        <v>9799.5</v>
      </c>
      <c r="N7" s="5"/>
      <c r="O7" s="4">
        <v>0</v>
      </c>
      <c r="P7" s="5"/>
      <c r="Q7" s="4">
        <f>ROUND((M7-O7),5)</f>
        <v>9799.5</v>
      </c>
      <c r="R7" s="5"/>
      <c r="S7" s="4">
        <v>0</v>
      </c>
      <c r="T7" s="19" t="s">
        <v>119</v>
      </c>
    </row>
    <row r="8" spans="1:21" ht="30" x14ac:dyDescent="0.25">
      <c r="A8" s="1"/>
      <c r="B8" s="1"/>
      <c r="C8" s="1"/>
      <c r="D8" s="1"/>
      <c r="E8" s="1" t="s">
        <v>10</v>
      </c>
      <c r="F8" s="1"/>
      <c r="G8" s="4">
        <f>19622.45-14494.45</f>
        <v>5128</v>
      </c>
      <c r="H8" s="5"/>
      <c r="I8" s="4">
        <v>0</v>
      </c>
      <c r="J8" s="5"/>
      <c r="K8" s="4">
        <f t="shared" si="0"/>
        <v>5128</v>
      </c>
      <c r="L8" s="5"/>
      <c r="M8" s="4">
        <v>19622.45</v>
      </c>
      <c r="N8" s="5"/>
      <c r="O8" s="4">
        <v>0</v>
      </c>
      <c r="P8" s="5"/>
      <c r="Q8" s="4">
        <f>ROUND((M8-O8),5)</f>
        <v>19622.45</v>
      </c>
      <c r="R8" s="5"/>
      <c r="S8" s="4">
        <v>0</v>
      </c>
      <c r="T8" s="19" t="s">
        <v>128</v>
      </c>
    </row>
    <row r="9" spans="1:21" x14ac:dyDescent="0.25">
      <c r="A9" s="1"/>
      <c r="B9" s="1"/>
      <c r="C9" s="1"/>
      <c r="D9" s="1"/>
      <c r="E9" s="1" t="s">
        <v>11</v>
      </c>
      <c r="F9" s="1"/>
      <c r="G9" s="4">
        <v>16825</v>
      </c>
      <c r="H9" s="5"/>
      <c r="I9" s="4">
        <v>16825</v>
      </c>
      <c r="J9" s="5"/>
      <c r="K9" s="4">
        <f t="shared" si="0"/>
        <v>0</v>
      </c>
      <c r="L9" s="5"/>
      <c r="M9" s="4">
        <v>16825</v>
      </c>
      <c r="N9" s="5"/>
      <c r="O9" s="4"/>
      <c r="P9" s="5"/>
      <c r="Q9" s="4"/>
      <c r="R9" s="5"/>
      <c r="S9" s="4">
        <v>0</v>
      </c>
      <c r="T9" s="19" t="s">
        <v>111</v>
      </c>
    </row>
    <row r="10" spans="1:21" ht="75" x14ac:dyDescent="0.25">
      <c r="A10" s="1"/>
      <c r="B10" s="1"/>
      <c r="C10" s="1"/>
      <c r="D10" s="1"/>
      <c r="E10" s="1" t="s">
        <v>12</v>
      </c>
      <c r="F10" s="1"/>
      <c r="G10" s="4">
        <v>13000</v>
      </c>
      <c r="H10" s="5"/>
      <c r="I10" s="4">
        <v>0</v>
      </c>
      <c r="J10" s="5"/>
      <c r="K10" s="4">
        <f t="shared" si="0"/>
        <v>13000</v>
      </c>
      <c r="L10" s="5"/>
      <c r="M10" s="4">
        <v>13000</v>
      </c>
      <c r="N10" s="5"/>
      <c r="O10" s="4"/>
      <c r="P10" s="5"/>
      <c r="Q10" s="4"/>
      <c r="R10" s="5"/>
      <c r="S10" s="4">
        <v>0</v>
      </c>
      <c r="T10" s="19" t="s">
        <v>112</v>
      </c>
    </row>
    <row r="11" spans="1:21" x14ac:dyDescent="0.25">
      <c r="A11" s="1"/>
      <c r="B11" s="1"/>
      <c r="C11" s="1"/>
      <c r="D11" s="1"/>
      <c r="E11" s="1" t="s">
        <v>13</v>
      </c>
      <c r="F11" s="1"/>
      <c r="G11" s="4">
        <v>74142.320000000007</v>
      </c>
      <c r="H11" s="5"/>
      <c r="I11" s="4">
        <v>70000</v>
      </c>
      <c r="J11" s="5"/>
      <c r="K11" s="4">
        <f t="shared" si="0"/>
        <v>4142.32</v>
      </c>
      <c r="L11" s="5"/>
      <c r="M11" s="4">
        <v>74142.320000000007</v>
      </c>
      <c r="N11" s="5"/>
      <c r="O11" s="4">
        <v>70000</v>
      </c>
      <c r="P11" s="5"/>
      <c r="Q11" s="4">
        <f>ROUND((M11-O11),5)</f>
        <v>4142.32</v>
      </c>
      <c r="R11" s="5"/>
      <c r="S11" s="4">
        <v>114000</v>
      </c>
    </row>
    <row r="12" spans="1:21" x14ac:dyDescent="0.25">
      <c r="A12" s="1"/>
      <c r="B12" s="1"/>
      <c r="C12" s="1"/>
      <c r="D12" s="1"/>
      <c r="E12" s="1" t="s">
        <v>14</v>
      </c>
      <c r="F12" s="1"/>
      <c r="G12" s="4">
        <v>3990</v>
      </c>
      <c r="H12" s="5"/>
      <c r="I12" s="4">
        <v>4166.6499999999996</v>
      </c>
      <c r="J12" s="5"/>
      <c r="K12" s="4">
        <f t="shared" si="0"/>
        <v>-176.65</v>
      </c>
      <c r="L12" s="5"/>
      <c r="M12" s="4">
        <v>3990</v>
      </c>
      <c r="N12" s="5"/>
      <c r="O12" s="4">
        <v>4166.6499999999996</v>
      </c>
      <c r="P12" s="5"/>
      <c r="Q12" s="4">
        <f>ROUND((M12-O12),5)</f>
        <v>-176.65</v>
      </c>
      <c r="R12" s="5"/>
      <c r="S12" s="4">
        <v>9999.9599999999991</v>
      </c>
    </row>
    <row r="13" spans="1:21" x14ac:dyDescent="0.25">
      <c r="A13" s="1"/>
      <c r="B13" s="1"/>
      <c r="C13" s="1"/>
      <c r="D13" s="1"/>
      <c r="E13" s="1" t="s">
        <v>15</v>
      </c>
      <c r="F13" s="1"/>
      <c r="G13" s="4">
        <v>15751.55</v>
      </c>
      <c r="H13" s="5"/>
      <c r="I13" s="4">
        <v>15751.55</v>
      </c>
      <c r="J13" s="5"/>
      <c r="K13" s="4">
        <f t="shared" si="0"/>
        <v>0</v>
      </c>
      <c r="L13" s="5"/>
      <c r="M13" s="4">
        <v>15751.55</v>
      </c>
      <c r="N13" s="5"/>
      <c r="O13" s="4">
        <v>0</v>
      </c>
      <c r="P13" s="5"/>
      <c r="Q13" s="4">
        <f>ROUND((M13-O13),5)</f>
        <v>15751.55</v>
      </c>
      <c r="R13" s="5"/>
      <c r="S13" s="4">
        <v>0</v>
      </c>
    </row>
    <row r="14" spans="1:21" ht="15.75" thickBot="1" x14ac:dyDescent="0.3">
      <c r="A14" s="1"/>
      <c r="B14" s="1"/>
      <c r="C14" s="1"/>
      <c r="D14" s="1"/>
      <c r="E14" s="1" t="s">
        <v>16</v>
      </c>
      <c r="F14" s="1"/>
      <c r="G14" s="6">
        <v>81.19</v>
      </c>
      <c r="H14" s="5"/>
      <c r="I14" s="6">
        <v>0</v>
      </c>
      <c r="J14" s="5"/>
      <c r="K14" s="6">
        <f t="shared" si="0"/>
        <v>81.19</v>
      </c>
      <c r="L14" s="5"/>
      <c r="M14" s="6">
        <v>81.19</v>
      </c>
      <c r="N14" s="5"/>
      <c r="O14" s="6"/>
      <c r="P14" s="5"/>
      <c r="Q14" s="6"/>
      <c r="R14" s="5"/>
      <c r="S14" s="6">
        <v>0</v>
      </c>
    </row>
    <row r="15" spans="1:21" ht="15.75" thickBot="1" x14ac:dyDescent="0.3">
      <c r="A15" s="1"/>
      <c r="B15" s="1"/>
      <c r="C15" s="1"/>
      <c r="D15" s="1" t="s">
        <v>17</v>
      </c>
      <c r="E15" s="1"/>
      <c r="F15" s="1"/>
      <c r="G15" s="7">
        <f>ROUND(SUM(G4:G14),5)</f>
        <v>4554837.55</v>
      </c>
      <c r="H15" s="5"/>
      <c r="I15" s="7">
        <f>ROUND(SUM(I4:I14),5)</f>
        <v>4407140.3833299996</v>
      </c>
      <c r="J15" s="5"/>
      <c r="K15" s="7">
        <f t="shared" si="0"/>
        <v>147697.16667000001</v>
      </c>
      <c r="L15" s="5"/>
      <c r="M15" s="7">
        <f>ROUND(SUM(M4:M14),5)</f>
        <v>4544332</v>
      </c>
      <c r="N15" s="5"/>
      <c r="O15" s="7">
        <f>ROUND(SUM(O4:O14),5)</f>
        <v>4366388.8499999996</v>
      </c>
      <c r="P15" s="5"/>
      <c r="Q15" s="7">
        <f>ROUND((M15-O15),5)</f>
        <v>177943.15</v>
      </c>
      <c r="R15" s="5"/>
      <c r="S15" s="7">
        <f>ROUND(SUM(S4:S14),5)</f>
        <v>10440720.939999999</v>
      </c>
    </row>
    <row r="16" spans="1:21" x14ac:dyDescent="0.25">
      <c r="A16" s="1"/>
      <c r="B16" s="1"/>
      <c r="C16" s="1" t="s">
        <v>18</v>
      </c>
      <c r="D16" s="1"/>
      <c r="E16" s="1"/>
      <c r="F16" s="1"/>
      <c r="G16" s="4">
        <f>G15</f>
        <v>4554837.55</v>
      </c>
      <c r="H16" s="5"/>
      <c r="I16" s="4">
        <f>I15</f>
        <v>4407140.3833299996</v>
      </c>
      <c r="J16" s="5"/>
      <c r="K16" s="4">
        <f t="shared" si="0"/>
        <v>147697.16667000001</v>
      </c>
      <c r="L16" s="5"/>
      <c r="M16" s="4">
        <f>M15</f>
        <v>4544332</v>
      </c>
      <c r="N16" s="5"/>
      <c r="O16" s="4">
        <f>O15</f>
        <v>4366388.8499999996</v>
      </c>
      <c r="P16" s="5"/>
      <c r="Q16" s="4">
        <f>ROUND((M16-O16),5)</f>
        <v>177943.15</v>
      </c>
      <c r="R16" s="5"/>
      <c r="S16" s="4">
        <f>S15</f>
        <v>10440720.939999999</v>
      </c>
    </row>
    <row r="17" spans="1:24" x14ac:dyDescent="0.25">
      <c r="A17" s="1"/>
      <c r="B17" s="1"/>
      <c r="C17" s="1"/>
      <c r="D17" s="1" t="s">
        <v>19</v>
      </c>
      <c r="E17" s="1"/>
      <c r="F17" s="1"/>
      <c r="G17" s="4"/>
      <c r="H17" s="5"/>
      <c r="I17" s="4"/>
      <c r="J17" s="5"/>
      <c r="K17" s="4"/>
      <c r="L17" s="5"/>
      <c r="M17" s="4"/>
      <c r="N17" s="5"/>
      <c r="O17" s="4"/>
      <c r="P17" s="5"/>
      <c r="Q17" s="4"/>
      <c r="R17" s="5"/>
      <c r="S17" s="4"/>
    </row>
    <row r="18" spans="1:24" x14ac:dyDescent="0.25">
      <c r="A18" s="1"/>
      <c r="B18" s="1"/>
      <c r="C18" s="1"/>
      <c r="D18" s="1"/>
      <c r="E18" s="1" t="s">
        <v>20</v>
      </c>
      <c r="F18" s="1"/>
      <c r="G18" s="4"/>
      <c r="H18" s="5"/>
      <c r="I18" s="4"/>
      <c r="J18" s="5"/>
      <c r="K18" s="4"/>
      <c r="L18" s="5"/>
      <c r="M18" s="4"/>
      <c r="N18" s="5"/>
      <c r="O18" s="4"/>
      <c r="P18" s="5"/>
      <c r="Q18" s="4"/>
      <c r="R18" s="5"/>
      <c r="S18" s="4"/>
    </row>
    <row r="19" spans="1:24" x14ac:dyDescent="0.25">
      <c r="A19" s="1"/>
      <c r="B19" s="1"/>
      <c r="C19" s="1"/>
      <c r="D19" s="1"/>
      <c r="E19" s="1"/>
      <c r="F19" s="1" t="s">
        <v>21</v>
      </c>
      <c r="G19" s="4">
        <v>6966.81</v>
      </c>
      <c r="H19" s="5"/>
      <c r="I19" s="4">
        <v>6333.35</v>
      </c>
      <c r="J19" s="5"/>
      <c r="K19" s="4">
        <f>ROUND((G19-I19),5)</f>
        <v>633.46</v>
      </c>
      <c r="L19" s="5"/>
      <c r="M19" s="4">
        <v>6966.81</v>
      </c>
      <c r="N19" s="5"/>
      <c r="O19" s="4">
        <v>6333.35</v>
      </c>
      <c r="P19" s="5"/>
      <c r="Q19" s="4">
        <f>ROUND((M19-O19),5)</f>
        <v>633.46</v>
      </c>
      <c r="R19" s="5"/>
      <c r="S19" s="4">
        <v>15200</v>
      </c>
    </row>
    <row r="20" spans="1:24" x14ac:dyDescent="0.25">
      <c r="A20" s="1"/>
      <c r="B20" s="1"/>
      <c r="C20" s="1"/>
      <c r="D20" s="1"/>
      <c r="E20" s="1"/>
      <c r="F20" s="1" t="s">
        <v>22</v>
      </c>
      <c r="G20" s="4">
        <v>37029.15</v>
      </c>
      <c r="H20" s="5"/>
      <c r="I20" s="4">
        <v>40000</v>
      </c>
      <c r="J20" s="5"/>
      <c r="K20" s="4">
        <f>ROUND((G20-I20),5)</f>
        <v>-2970.85</v>
      </c>
      <c r="L20" s="5"/>
      <c r="M20" s="4">
        <v>37029.15</v>
      </c>
      <c r="N20" s="5"/>
      <c r="O20" s="4">
        <v>40000</v>
      </c>
      <c r="P20" s="5"/>
      <c r="Q20" s="4">
        <f>ROUND((M20-O20),5)</f>
        <v>-2970.85</v>
      </c>
      <c r="R20" s="5"/>
      <c r="S20" s="4">
        <v>100000</v>
      </c>
    </row>
    <row r="21" spans="1:24" hidden="1" x14ac:dyDescent="0.25">
      <c r="A21" s="1"/>
      <c r="B21" s="1"/>
      <c r="C21" s="1"/>
      <c r="D21" s="1"/>
      <c r="E21" s="1"/>
      <c r="F21" s="1" t="s">
        <v>23</v>
      </c>
      <c r="G21" s="4">
        <v>0</v>
      </c>
      <c r="H21" s="5"/>
      <c r="I21" s="4"/>
      <c r="J21" s="5"/>
      <c r="K21" s="4"/>
      <c r="L21" s="5"/>
      <c r="M21" s="4">
        <v>124</v>
      </c>
      <c r="N21" s="5"/>
      <c r="O21" s="4"/>
      <c r="P21" s="5"/>
      <c r="Q21" s="4"/>
      <c r="R21" s="5"/>
      <c r="S21" s="4"/>
    </row>
    <row r="22" spans="1:24" x14ac:dyDescent="0.25">
      <c r="A22" s="1"/>
      <c r="B22" s="1"/>
      <c r="C22" s="1"/>
      <c r="D22" s="1"/>
      <c r="E22" s="1"/>
      <c r="F22" s="1" t="s">
        <v>24</v>
      </c>
      <c r="G22" s="4">
        <v>17931.189999999999</v>
      </c>
      <c r="H22" s="5"/>
      <c r="I22" s="4">
        <v>20833.349999999999</v>
      </c>
      <c r="J22" s="5"/>
      <c r="K22" s="4">
        <f t="shared" ref="K22:K27" si="1">ROUND((G22-I22),5)</f>
        <v>-2902.16</v>
      </c>
      <c r="L22" s="5"/>
      <c r="M22" s="4">
        <v>17931.189999999999</v>
      </c>
      <c r="N22" s="5"/>
      <c r="O22" s="4">
        <v>20833.349999999999</v>
      </c>
      <c r="P22" s="5"/>
      <c r="Q22" s="4">
        <f t="shared" ref="Q22:Q27" si="2">ROUND((M22-O22),5)</f>
        <v>-2902.16</v>
      </c>
      <c r="R22" s="5"/>
      <c r="S22" s="4">
        <v>50000</v>
      </c>
    </row>
    <row r="23" spans="1:24" ht="30" x14ac:dyDescent="0.25">
      <c r="A23" s="1"/>
      <c r="B23" s="1"/>
      <c r="C23" s="1"/>
      <c r="D23" s="1"/>
      <c r="E23" s="1"/>
      <c r="F23" s="1" t="s">
        <v>25</v>
      </c>
      <c r="G23" s="4">
        <v>19904.57</v>
      </c>
      <c r="H23" s="5"/>
      <c r="I23" s="4">
        <v>31250</v>
      </c>
      <c r="J23" s="5"/>
      <c r="K23" s="4">
        <f t="shared" si="1"/>
        <v>-11345.43</v>
      </c>
      <c r="L23" s="5"/>
      <c r="M23" s="4">
        <v>19904.57</v>
      </c>
      <c r="N23" s="5"/>
      <c r="O23" s="4">
        <v>31250</v>
      </c>
      <c r="P23" s="5"/>
      <c r="Q23" s="4">
        <f t="shared" si="2"/>
        <v>-11345.43</v>
      </c>
      <c r="R23" s="5"/>
      <c r="S23" s="4">
        <v>75000</v>
      </c>
      <c r="T23" s="19" t="s">
        <v>127</v>
      </c>
    </row>
    <row r="24" spans="1:24" x14ac:dyDescent="0.25">
      <c r="A24" s="1"/>
      <c r="B24" s="1"/>
      <c r="C24" s="1"/>
      <c r="D24" s="1"/>
      <c r="E24" s="1"/>
      <c r="F24" s="1" t="s">
        <v>26</v>
      </c>
      <c r="G24" s="4">
        <v>77774.19</v>
      </c>
      <c r="H24" s="5"/>
      <c r="I24" s="4">
        <v>72916.649999999994</v>
      </c>
      <c r="J24" s="5"/>
      <c r="K24" s="4">
        <f t="shared" si="1"/>
        <v>4857.54</v>
      </c>
      <c r="L24" s="5"/>
      <c r="M24" s="4">
        <v>77774.19</v>
      </c>
      <c r="N24" s="5"/>
      <c r="O24" s="4">
        <v>72916.649999999994</v>
      </c>
      <c r="P24" s="5"/>
      <c r="Q24" s="4">
        <f t="shared" si="2"/>
        <v>4857.54</v>
      </c>
      <c r="R24" s="5"/>
      <c r="S24" s="4">
        <v>174999.96</v>
      </c>
    </row>
    <row r="25" spans="1:24" ht="75" x14ac:dyDescent="0.25">
      <c r="A25" s="1"/>
      <c r="B25" s="1"/>
      <c r="C25" s="1"/>
      <c r="D25" s="1"/>
      <c r="E25" s="1"/>
      <c r="F25" s="1" t="s">
        <v>104</v>
      </c>
      <c r="G25" s="4">
        <v>163928.25</v>
      </c>
      <c r="H25" s="5"/>
      <c r="I25" s="4">
        <v>115666.66</v>
      </c>
      <c r="J25" s="5"/>
      <c r="K25" s="4">
        <f t="shared" si="1"/>
        <v>48261.59</v>
      </c>
      <c r="L25" s="5"/>
      <c r="M25" s="4">
        <v>163928.25</v>
      </c>
      <c r="N25" s="5"/>
      <c r="O25" s="4">
        <v>115666.66</v>
      </c>
      <c r="P25" s="5"/>
      <c r="Q25" s="4">
        <f t="shared" si="2"/>
        <v>48261.59</v>
      </c>
      <c r="R25" s="5"/>
      <c r="S25" s="4">
        <v>166999.97</v>
      </c>
      <c r="T25" s="19" t="s">
        <v>113</v>
      </c>
      <c r="X25" t="s">
        <v>111</v>
      </c>
    </row>
    <row r="26" spans="1:24" ht="15.75" thickBot="1" x14ac:dyDescent="0.3">
      <c r="A26" s="1"/>
      <c r="B26" s="1"/>
      <c r="C26" s="1"/>
      <c r="D26" s="1"/>
      <c r="E26" s="1"/>
      <c r="F26" s="1" t="s">
        <v>27</v>
      </c>
      <c r="G26" s="8">
        <v>70443.53</v>
      </c>
      <c r="H26" s="5"/>
      <c r="I26" s="8">
        <v>66666.649999999994</v>
      </c>
      <c r="J26" s="5"/>
      <c r="K26" s="8">
        <f t="shared" si="1"/>
        <v>3776.88</v>
      </c>
      <c r="L26" s="5"/>
      <c r="M26" s="8">
        <v>70443.53</v>
      </c>
      <c r="N26" s="5"/>
      <c r="O26" s="8">
        <v>66666.649999999994</v>
      </c>
      <c r="P26" s="5"/>
      <c r="Q26" s="8">
        <f t="shared" si="2"/>
        <v>3776.88</v>
      </c>
      <c r="R26" s="5"/>
      <c r="S26" s="8">
        <v>159999.96</v>
      </c>
      <c r="X26" t="s">
        <v>111</v>
      </c>
    </row>
    <row r="27" spans="1:24" x14ac:dyDescent="0.25">
      <c r="A27" s="1"/>
      <c r="B27" s="1"/>
      <c r="C27" s="1"/>
      <c r="D27" s="1"/>
      <c r="E27" s="1" t="s">
        <v>28</v>
      </c>
      <c r="F27" s="1"/>
      <c r="G27" s="4">
        <f>ROUND(SUM(G18:G26),5)</f>
        <v>393977.69</v>
      </c>
      <c r="H27" s="5"/>
      <c r="I27" s="4">
        <f>ROUND(SUM(I18:I26),5)</f>
        <v>353666.66</v>
      </c>
      <c r="J27" s="5"/>
      <c r="K27" s="4">
        <f t="shared" si="1"/>
        <v>40311.03</v>
      </c>
      <c r="L27" s="5"/>
      <c r="M27" s="4">
        <f>ROUND(SUM(M18:M26),5)</f>
        <v>394101.69</v>
      </c>
      <c r="N27" s="5"/>
      <c r="O27" s="4">
        <f>ROUND(SUM(O18:O26),5)</f>
        <v>353666.66</v>
      </c>
      <c r="P27" s="5"/>
      <c r="Q27" s="4">
        <f t="shared" si="2"/>
        <v>40435.03</v>
      </c>
      <c r="R27" s="5"/>
      <c r="S27" s="4">
        <f>ROUND(SUM(S18:S26),5)</f>
        <v>742199.89</v>
      </c>
      <c r="X27" t="s">
        <v>111</v>
      </c>
    </row>
    <row r="28" spans="1:24" x14ac:dyDescent="0.25">
      <c r="A28" s="1"/>
      <c r="B28" s="1"/>
      <c r="C28" s="1"/>
      <c r="D28" s="1"/>
      <c r="E28" s="1" t="s">
        <v>29</v>
      </c>
      <c r="F28" s="1"/>
      <c r="G28" s="4"/>
      <c r="H28" s="5"/>
      <c r="I28" s="4"/>
      <c r="J28" s="5"/>
      <c r="K28" s="4"/>
      <c r="L28" s="5"/>
      <c r="M28" s="4"/>
      <c r="N28" s="5"/>
      <c r="O28" s="4"/>
      <c r="P28" s="5"/>
      <c r="Q28" s="4"/>
      <c r="R28" s="5"/>
      <c r="S28" s="4"/>
    </row>
    <row r="29" spans="1:24" hidden="1" x14ac:dyDescent="0.25">
      <c r="A29" s="1"/>
      <c r="B29" s="1"/>
      <c r="C29" s="1"/>
      <c r="D29" s="1"/>
      <c r="E29" s="1"/>
      <c r="F29" s="1" t="s">
        <v>30</v>
      </c>
      <c r="G29" s="4">
        <v>0</v>
      </c>
      <c r="H29" s="5"/>
      <c r="I29" s="4"/>
      <c r="J29" s="5"/>
      <c r="K29" s="4"/>
      <c r="L29" s="5"/>
      <c r="M29" s="4">
        <v>0</v>
      </c>
      <c r="N29" s="5"/>
      <c r="O29" s="4"/>
      <c r="P29" s="5"/>
      <c r="Q29" s="4"/>
      <c r="R29" s="5"/>
      <c r="S29" s="4"/>
    </row>
    <row r="30" spans="1:24" x14ac:dyDescent="0.25">
      <c r="A30" s="1"/>
      <c r="B30" s="1"/>
      <c r="C30" s="1"/>
      <c r="D30" s="1"/>
      <c r="E30" s="1"/>
      <c r="F30" s="1" t="s">
        <v>31</v>
      </c>
      <c r="G30" s="4">
        <v>123849</v>
      </c>
      <c r="H30" s="5"/>
      <c r="I30" s="4">
        <v>132727.28</v>
      </c>
      <c r="J30" s="5"/>
      <c r="K30" s="4">
        <f t="shared" ref="K30:K36" si="3">ROUND((G30-I30),5)</f>
        <v>-8878.2800000000007</v>
      </c>
      <c r="L30" s="5"/>
      <c r="M30" s="4">
        <v>123849</v>
      </c>
      <c r="N30" s="5"/>
      <c r="O30" s="4">
        <v>132727.28</v>
      </c>
      <c r="P30" s="5"/>
      <c r="Q30" s="4">
        <f t="shared" ref="Q30:Q36" si="4">ROUND((M30-O30),5)</f>
        <v>-8878.2800000000007</v>
      </c>
      <c r="R30" s="5"/>
      <c r="S30" s="4">
        <v>365000</v>
      </c>
    </row>
    <row r="31" spans="1:24" x14ac:dyDescent="0.25">
      <c r="A31" s="1"/>
      <c r="B31" s="1"/>
      <c r="C31" s="1"/>
      <c r="D31" s="1"/>
      <c r="E31" s="1"/>
      <c r="F31" s="1" t="s">
        <v>32</v>
      </c>
      <c r="G31" s="4">
        <f>10662.04+3000</f>
        <v>13662.04</v>
      </c>
      <c r="H31" s="5"/>
      <c r="I31" s="4">
        <v>13750</v>
      </c>
      <c r="J31" s="5"/>
      <c r="K31" s="4">
        <f t="shared" si="3"/>
        <v>-87.96</v>
      </c>
      <c r="L31" s="5"/>
      <c r="M31" s="4">
        <v>10662.04</v>
      </c>
      <c r="N31" s="5"/>
      <c r="O31" s="4">
        <v>13750</v>
      </c>
      <c r="P31" s="5"/>
      <c r="Q31" s="4">
        <f t="shared" si="4"/>
        <v>-3087.96</v>
      </c>
      <c r="R31" s="5"/>
      <c r="S31" s="4">
        <v>33000</v>
      </c>
    </row>
    <row r="32" spans="1:24" x14ac:dyDescent="0.25">
      <c r="A32" s="1"/>
      <c r="B32" s="1"/>
      <c r="C32" s="1"/>
      <c r="D32" s="1"/>
      <c r="E32" s="1"/>
      <c r="F32" s="1" t="s">
        <v>33</v>
      </c>
      <c r="G32" s="4">
        <f>10835.41+669.9</f>
        <v>11505.31</v>
      </c>
      <c r="H32" s="5"/>
      <c r="I32" s="4">
        <v>10666.66</v>
      </c>
      <c r="J32" s="5"/>
      <c r="K32" s="4">
        <f t="shared" si="3"/>
        <v>838.65</v>
      </c>
      <c r="L32" s="5"/>
      <c r="M32" s="4">
        <v>10835.41</v>
      </c>
      <c r="N32" s="5"/>
      <c r="O32" s="4">
        <v>10666.66</v>
      </c>
      <c r="P32" s="5"/>
      <c r="Q32" s="4">
        <f t="shared" si="4"/>
        <v>168.75</v>
      </c>
      <c r="R32" s="5"/>
      <c r="S32" s="4">
        <v>19999.97</v>
      </c>
    </row>
    <row r="33" spans="1:19" x14ac:dyDescent="0.25">
      <c r="A33" s="1"/>
      <c r="B33" s="1"/>
      <c r="C33" s="1"/>
      <c r="D33" s="1"/>
      <c r="E33" s="1"/>
      <c r="F33" s="1" t="s">
        <v>34</v>
      </c>
      <c r="G33" s="4">
        <f>15185.9+1808.89+3000</f>
        <v>19994.79</v>
      </c>
      <c r="H33" s="5"/>
      <c r="I33" s="4">
        <v>20833.349999999999</v>
      </c>
      <c r="J33" s="5"/>
      <c r="K33" s="4">
        <f t="shared" si="3"/>
        <v>-838.56</v>
      </c>
      <c r="L33" s="5"/>
      <c r="M33" s="4">
        <v>15185.9</v>
      </c>
      <c r="N33" s="5"/>
      <c r="O33" s="4">
        <v>20833.349999999999</v>
      </c>
      <c r="P33" s="5"/>
      <c r="Q33" s="4">
        <f t="shared" si="4"/>
        <v>-5647.45</v>
      </c>
      <c r="R33" s="5"/>
      <c r="S33" s="4">
        <v>50000</v>
      </c>
    </row>
    <row r="34" spans="1:19" hidden="1" x14ac:dyDescent="0.25">
      <c r="A34" s="1"/>
      <c r="B34" s="1"/>
      <c r="C34" s="1"/>
      <c r="D34" s="1"/>
      <c r="E34" s="1"/>
      <c r="F34" s="1" t="s">
        <v>105</v>
      </c>
      <c r="G34" s="4">
        <v>0</v>
      </c>
      <c r="H34" s="5"/>
      <c r="I34" s="4">
        <v>0</v>
      </c>
      <c r="J34" s="5"/>
      <c r="K34" s="4">
        <f t="shared" si="3"/>
        <v>0</v>
      </c>
      <c r="L34" s="5"/>
      <c r="M34" s="4">
        <v>0</v>
      </c>
      <c r="N34" s="5"/>
      <c r="O34" s="4">
        <v>0</v>
      </c>
      <c r="P34" s="5"/>
      <c r="Q34" s="4">
        <f t="shared" si="4"/>
        <v>0</v>
      </c>
      <c r="R34" s="5"/>
      <c r="S34" s="4">
        <v>0</v>
      </c>
    </row>
    <row r="35" spans="1:19" x14ac:dyDescent="0.25">
      <c r="A35" s="1"/>
      <c r="B35" s="1"/>
      <c r="C35" s="1"/>
      <c r="D35" s="1"/>
      <c r="E35" s="1"/>
      <c r="F35" s="1" t="s">
        <v>35</v>
      </c>
      <c r="G35" s="4">
        <v>251.95</v>
      </c>
      <c r="H35" s="5"/>
      <c r="I35" s="4">
        <v>2083.35</v>
      </c>
      <c r="J35" s="5"/>
      <c r="K35" s="4">
        <f t="shared" si="3"/>
        <v>-1831.4</v>
      </c>
      <c r="L35" s="5"/>
      <c r="M35" s="4">
        <v>251.95</v>
      </c>
      <c r="N35" s="5"/>
      <c r="O35" s="4">
        <v>2083.35</v>
      </c>
      <c r="P35" s="5"/>
      <c r="Q35" s="4">
        <f t="shared" si="4"/>
        <v>-1831.4</v>
      </c>
      <c r="R35" s="5"/>
      <c r="S35" s="4">
        <v>5000</v>
      </c>
    </row>
    <row r="36" spans="1:19" x14ac:dyDescent="0.25">
      <c r="A36" s="1"/>
      <c r="B36" s="1"/>
      <c r="C36" s="1"/>
      <c r="D36" s="1"/>
      <c r="E36" s="1"/>
      <c r="F36" s="1" t="s">
        <v>36</v>
      </c>
      <c r="G36" s="4">
        <v>3140.31</v>
      </c>
      <c r="H36" s="5"/>
      <c r="I36" s="4">
        <v>4166.6499999999996</v>
      </c>
      <c r="J36" s="5"/>
      <c r="K36" s="4">
        <f t="shared" si="3"/>
        <v>-1026.3399999999999</v>
      </c>
      <c r="L36" s="5"/>
      <c r="M36" s="4">
        <v>3140.31</v>
      </c>
      <c r="N36" s="5"/>
      <c r="O36" s="4">
        <v>4166.6499999999996</v>
      </c>
      <c r="P36" s="5"/>
      <c r="Q36" s="4">
        <f t="shared" si="4"/>
        <v>-1026.3399999999999</v>
      </c>
      <c r="R36" s="5"/>
      <c r="S36" s="4">
        <v>10000</v>
      </c>
    </row>
    <row r="37" spans="1:19" hidden="1" x14ac:dyDescent="0.25">
      <c r="A37" s="1"/>
      <c r="B37" s="1"/>
      <c r="C37" s="1"/>
      <c r="D37" s="1"/>
      <c r="E37" s="1"/>
      <c r="F37" s="1" t="s">
        <v>37</v>
      </c>
      <c r="G37" s="4">
        <v>0</v>
      </c>
      <c r="H37" s="5"/>
      <c r="I37" s="4"/>
      <c r="J37" s="5"/>
      <c r="K37" s="4"/>
      <c r="L37" s="5"/>
      <c r="M37" s="4">
        <v>669.9</v>
      </c>
      <c r="N37" s="5"/>
      <c r="O37" s="4"/>
      <c r="P37" s="5"/>
      <c r="Q37" s="4"/>
      <c r="R37" s="5"/>
      <c r="S37" s="4"/>
    </row>
    <row r="38" spans="1:19" x14ac:dyDescent="0.25">
      <c r="A38" s="1"/>
      <c r="B38" s="1"/>
      <c r="C38" s="1"/>
      <c r="D38" s="1"/>
      <c r="E38" s="1"/>
      <c r="F38" s="1" t="s">
        <v>38</v>
      </c>
      <c r="G38" s="22">
        <v>7500</v>
      </c>
      <c r="H38" s="5"/>
      <c r="I38" s="4">
        <v>5208.3500000000004</v>
      </c>
      <c r="J38" s="5"/>
      <c r="K38" s="4">
        <f>ROUND((G38-I38),5)</f>
        <v>2291.65</v>
      </c>
      <c r="L38" s="5"/>
      <c r="M38" s="4">
        <v>0</v>
      </c>
      <c r="N38" s="5"/>
      <c r="O38" s="4">
        <v>5208.3500000000004</v>
      </c>
      <c r="P38" s="5"/>
      <c r="Q38" s="4">
        <f>ROUND((M38-O38),5)</f>
        <v>-5208.3500000000004</v>
      </c>
      <c r="R38" s="5"/>
      <c r="S38" s="4">
        <v>12500</v>
      </c>
    </row>
    <row r="39" spans="1:19" x14ac:dyDescent="0.25">
      <c r="A39" s="1"/>
      <c r="B39" s="1"/>
      <c r="C39" s="1"/>
      <c r="D39" s="1"/>
      <c r="E39" s="1"/>
      <c r="F39" s="1" t="s">
        <v>39</v>
      </c>
      <c r="G39" s="4">
        <v>3105.97</v>
      </c>
      <c r="H39" s="5"/>
      <c r="I39" s="4">
        <v>3000</v>
      </c>
      <c r="J39" s="5"/>
      <c r="K39" s="4">
        <f>ROUND((G39-I39),5)</f>
        <v>105.97</v>
      </c>
      <c r="L39" s="5"/>
      <c r="M39" s="4">
        <v>3105.97</v>
      </c>
      <c r="N39" s="5"/>
      <c r="O39" s="4">
        <v>3000</v>
      </c>
      <c r="P39" s="5"/>
      <c r="Q39" s="4">
        <f>ROUND((M39-O39),5)</f>
        <v>105.97</v>
      </c>
      <c r="R39" s="5"/>
      <c r="S39" s="4">
        <v>7200</v>
      </c>
    </row>
    <row r="40" spans="1:19" hidden="1" x14ac:dyDescent="0.25">
      <c r="A40" s="1"/>
      <c r="B40" s="1"/>
      <c r="C40" s="1"/>
      <c r="D40" s="1"/>
      <c r="E40" s="1"/>
      <c r="F40" s="1" t="s">
        <v>40</v>
      </c>
      <c r="G40" s="4">
        <v>0</v>
      </c>
      <c r="H40" s="5"/>
      <c r="I40" s="4"/>
      <c r="J40" s="5"/>
      <c r="K40" s="4"/>
      <c r="L40" s="5"/>
      <c r="M40" s="4">
        <v>1808.89</v>
      </c>
      <c r="N40" s="5"/>
      <c r="O40" s="4"/>
      <c r="P40" s="5"/>
      <c r="Q40" s="4"/>
      <c r="R40" s="5"/>
      <c r="S40" s="4"/>
    </row>
    <row r="41" spans="1:19" x14ac:dyDescent="0.25">
      <c r="A41" s="1"/>
      <c r="B41" s="1"/>
      <c r="C41" s="1"/>
      <c r="D41" s="1"/>
      <c r="E41" s="1"/>
      <c r="F41" s="1" t="s">
        <v>41</v>
      </c>
      <c r="G41" s="4">
        <f>18622+124+3000</f>
        <v>21746</v>
      </c>
      <c r="H41" s="5"/>
      <c r="I41" s="4">
        <v>21818.2</v>
      </c>
      <c r="J41" s="5"/>
      <c r="K41" s="4">
        <f>ROUND((G41-I41),5)</f>
        <v>-72.2</v>
      </c>
      <c r="L41" s="5"/>
      <c r="M41" s="4">
        <v>18622</v>
      </c>
      <c r="N41" s="5"/>
      <c r="O41" s="4">
        <v>21818.2</v>
      </c>
      <c r="P41" s="5"/>
      <c r="Q41" s="4">
        <f>ROUND((M41-O41),5)</f>
        <v>-3196.2</v>
      </c>
      <c r="R41" s="5"/>
      <c r="S41" s="4">
        <v>60000</v>
      </c>
    </row>
    <row r="42" spans="1:19" ht="15.75" thickBot="1" x14ac:dyDescent="0.3">
      <c r="A42" s="1"/>
      <c r="B42" s="1"/>
      <c r="C42" s="1"/>
      <c r="D42" s="1"/>
      <c r="E42" s="1"/>
      <c r="F42" s="1" t="s">
        <v>42</v>
      </c>
      <c r="G42" s="8">
        <v>5183.63</v>
      </c>
      <c r="H42" s="5"/>
      <c r="I42" s="8">
        <v>2500</v>
      </c>
      <c r="J42" s="5"/>
      <c r="K42" s="8">
        <f>ROUND((G42-I42),5)</f>
        <v>2683.63</v>
      </c>
      <c r="L42" s="5"/>
      <c r="M42" s="8">
        <v>5183.63</v>
      </c>
      <c r="N42" s="5"/>
      <c r="O42" s="8">
        <v>2500</v>
      </c>
      <c r="P42" s="5"/>
      <c r="Q42" s="8">
        <f>ROUND((M42-O42),5)</f>
        <v>2683.63</v>
      </c>
      <c r="R42" s="5"/>
      <c r="S42" s="8">
        <v>10000</v>
      </c>
    </row>
    <row r="43" spans="1:19" x14ac:dyDescent="0.25">
      <c r="A43" s="1"/>
      <c r="B43" s="1"/>
      <c r="C43" s="1"/>
      <c r="D43" s="1"/>
      <c r="E43" s="1" t="s">
        <v>43</v>
      </c>
      <c r="F43" s="1"/>
      <c r="G43" s="4">
        <f>ROUND(SUM(G28:G42),5)</f>
        <v>209939</v>
      </c>
      <c r="H43" s="5"/>
      <c r="I43" s="4">
        <f>ROUND(SUM(I28:I42),5)</f>
        <v>216753.84</v>
      </c>
      <c r="J43" s="5"/>
      <c r="K43" s="4">
        <f>ROUND((G43-I43),5)</f>
        <v>-6814.84</v>
      </c>
      <c r="L43" s="5"/>
      <c r="M43" s="4">
        <f>ROUND(SUM(M28:M42),5)</f>
        <v>193315</v>
      </c>
      <c r="N43" s="5"/>
      <c r="O43" s="4">
        <f>ROUND(SUM(O28:O42),5)</f>
        <v>216753.84</v>
      </c>
      <c r="P43" s="5"/>
      <c r="Q43" s="4">
        <f>ROUND((M43-O43),5)</f>
        <v>-23438.84</v>
      </c>
      <c r="R43" s="5"/>
      <c r="S43" s="4">
        <f>ROUND(SUM(S28:S42),5)</f>
        <v>572699.97</v>
      </c>
    </row>
    <row r="44" spans="1:19" x14ac:dyDescent="0.25">
      <c r="A44" s="1"/>
      <c r="B44" s="1"/>
      <c r="C44" s="1"/>
      <c r="D44" s="1"/>
      <c r="E44" s="1" t="s">
        <v>44</v>
      </c>
      <c r="F44" s="1"/>
      <c r="G44" s="4"/>
      <c r="H44" s="5"/>
      <c r="I44" s="4"/>
      <c r="J44" s="5"/>
      <c r="K44" s="4"/>
      <c r="L44" s="5"/>
      <c r="M44" s="4"/>
      <c r="N44" s="5"/>
      <c r="O44" s="4"/>
      <c r="P44" s="5"/>
      <c r="Q44" s="4"/>
      <c r="R44" s="5"/>
      <c r="S44" s="4"/>
    </row>
    <row r="45" spans="1:19" x14ac:dyDescent="0.25">
      <c r="A45" s="1"/>
      <c r="B45" s="1"/>
      <c r="C45" s="1"/>
      <c r="D45" s="1"/>
      <c r="E45" s="1"/>
      <c r="F45" s="1" t="s">
        <v>45</v>
      </c>
      <c r="G45" s="22">
        <f>3032.8+5000</f>
        <v>8032.8</v>
      </c>
      <c r="H45" s="5"/>
      <c r="I45" s="4">
        <v>10416.65</v>
      </c>
      <c r="J45" s="5"/>
      <c r="K45" s="4">
        <f t="shared" ref="K45:K55" si="5">ROUND((G45-I45),5)</f>
        <v>-2383.85</v>
      </c>
      <c r="L45" s="5"/>
      <c r="M45" s="4">
        <v>3032.8</v>
      </c>
      <c r="N45" s="5"/>
      <c r="O45" s="4">
        <v>10416.65</v>
      </c>
      <c r="P45" s="5"/>
      <c r="Q45" s="4">
        <f t="shared" ref="Q45:Q54" si="6">ROUND((M45-O45),5)</f>
        <v>-7383.85</v>
      </c>
      <c r="R45" s="5"/>
      <c r="S45" s="4">
        <v>24999.96</v>
      </c>
    </row>
    <row r="46" spans="1:19" x14ac:dyDescent="0.25">
      <c r="A46" s="1"/>
      <c r="B46" s="1"/>
      <c r="C46" s="1"/>
      <c r="D46" s="1"/>
      <c r="E46" s="1"/>
      <c r="F46" s="1" t="s">
        <v>46</v>
      </c>
      <c r="G46" s="4">
        <f>45743.97+330.07</f>
        <v>46074.04</v>
      </c>
      <c r="H46" s="5"/>
      <c r="I46" s="4">
        <v>41666.65</v>
      </c>
      <c r="J46" s="5"/>
      <c r="K46" s="4">
        <f t="shared" si="5"/>
        <v>4407.3900000000003</v>
      </c>
      <c r="L46" s="5"/>
      <c r="M46" s="4">
        <v>45743.97</v>
      </c>
      <c r="N46" s="5"/>
      <c r="O46" s="4">
        <v>41666.65</v>
      </c>
      <c r="P46" s="5"/>
      <c r="Q46" s="4">
        <f t="shared" si="6"/>
        <v>4077.32</v>
      </c>
      <c r="R46" s="5"/>
      <c r="S46" s="4">
        <v>99999.96</v>
      </c>
    </row>
    <row r="47" spans="1:19" x14ac:dyDescent="0.25">
      <c r="A47" s="1"/>
      <c r="B47" s="1"/>
      <c r="C47" s="1"/>
      <c r="D47" s="1"/>
      <c r="E47" s="1"/>
      <c r="F47" s="1" t="s">
        <v>47</v>
      </c>
      <c r="G47" s="4">
        <v>18588.849999999999</v>
      </c>
      <c r="H47" s="5"/>
      <c r="I47" s="4">
        <v>12500</v>
      </c>
      <c r="J47" s="5"/>
      <c r="K47" s="4">
        <f t="shared" si="5"/>
        <v>6088.85</v>
      </c>
      <c r="L47" s="5"/>
      <c r="M47" s="4">
        <v>18588.849999999999</v>
      </c>
      <c r="N47" s="5"/>
      <c r="O47" s="4">
        <v>12500</v>
      </c>
      <c r="P47" s="5"/>
      <c r="Q47" s="4">
        <f t="shared" si="6"/>
        <v>6088.85</v>
      </c>
      <c r="R47" s="5"/>
      <c r="S47" s="4">
        <v>25000</v>
      </c>
    </row>
    <row r="48" spans="1:19" hidden="1" x14ac:dyDescent="0.25">
      <c r="A48" s="1"/>
      <c r="B48" s="1"/>
      <c r="C48" s="1"/>
      <c r="D48" s="1"/>
      <c r="E48" s="1"/>
      <c r="F48" s="1" t="s">
        <v>48</v>
      </c>
      <c r="G48" s="4">
        <v>0</v>
      </c>
      <c r="H48" s="5"/>
      <c r="I48" s="4">
        <v>0</v>
      </c>
      <c r="J48" s="5"/>
      <c r="K48" s="4">
        <f t="shared" si="5"/>
        <v>0</v>
      </c>
      <c r="L48" s="5"/>
      <c r="M48" s="4">
        <v>0</v>
      </c>
      <c r="N48" s="5"/>
      <c r="O48" s="4">
        <v>0</v>
      </c>
      <c r="P48" s="5"/>
      <c r="Q48" s="4">
        <f t="shared" si="6"/>
        <v>0</v>
      </c>
      <c r="R48" s="5"/>
      <c r="S48" s="4">
        <v>0</v>
      </c>
    </row>
    <row r="49" spans="1:20" x14ac:dyDescent="0.25">
      <c r="A49" s="1"/>
      <c r="B49" s="1"/>
      <c r="C49" s="1"/>
      <c r="D49" s="1"/>
      <c r="E49" s="1"/>
      <c r="F49" s="1" t="s">
        <v>49</v>
      </c>
      <c r="G49" s="4">
        <v>6009.64</v>
      </c>
      <c r="H49" s="5"/>
      <c r="I49" s="4">
        <v>6000</v>
      </c>
      <c r="J49" s="5"/>
      <c r="K49" s="4">
        <f t="shared" si="5"/>
        <v>9.64</v>
      </c>
      <c r="L49" s="5"/>
      <c r="M49" s="4">
        <v>6009.64</v>
      </c>
      <c r="N49" s="5"/>
      <c r="O49" s="4">
        <v>6000</v>
      </c>
      <c r="P49" s="5"/>
      <c r="Q49" s="4">
        <f t="shared" si="6"/>
        <v>9.64</v>
      </c>
      <c r="R49" s="5"/>
      <c r="S49" s="4">
        <v>7500</v>
      </c>
    </row>
    <row r="50" spans="1:20" x14ac:dyDescent="0.25">
      <c r="A50" s="1"/>
      <c r="B50" s="1"/>
      <c r="C50" s="1"/>
      <c r="D50" s="1"/>
      <c r="E50" s="1"/>
      <c r="F50" s="1" t="s">
        <v>50</v>
      </c>
      <c r="G50" s="4">
        <v>4504</v>
      </c>
      <c r="H50" s="5"/>
      <c r="I50" s="4">
        <v>4166.6499999999996</v>
      </c>
      <c r="J50" s="5"/>
      <c r="K50" s="4">
        <f t="shared" si="5"/>
        <v>337.35</v>
      </c>
      <c r="L50" s="5"/>
      <c r="M50" s="4">
        <v>4504</v>
      </c>
      <c r="N50" s="5"/>
      <c r="O50" s="4">
        <v>4166.6499999999996</v>
      </c>
      <c r="P50" s="5"/>
      <c r="Q50" s="4">
        <f t="shared" si="6"/>
        <v>337.35</v>
      </c>
      <c r="R50" s="5"/>
      <c r="S50" s="4">
        <v>9999.9599999999991</v>
      </c>
    </row>
    <row r="51" spans="1:20" x14ac:dyDescent="0.25">
      <c r="A51" s="1"/>
      <c r="B51" s="1"/>
      <c r="C51" s="1"/>
      <c r="D51" s="1"/>
      <c r="E51" s="1"/>
      <c r="F51" s="1" t="s">
        <v>51</v>
      </c>
      <c r="G51" s="4">
        <v>24429.23</v>
      </c>
      <c r="H51" s="5"/>
      <c r="I51" s="4">
        <v>20000</v>
      </c>
      <c r="J51" s="5"/>
      <c r="K51" s="4">
        <f t="shared" si="5"/>
        <v>4429.2299999999996</v>
      </c>
      <c r="L51" s="5"/>
      <c r="M51" s="4">
        <v>24429.23</v>
      </c>
      <c r="N51" s="5"/>
      <c r="O51" s="4">
        <v>20000</v>
      </c>
      <c r="P51" s="5"/>
      <c r="Q51" s="4">
        <f t="shared" si="6"/>
        <v>4429.2299999999996</v>
      </c>
      <c r="R51" s="5"/>
      <c r="S51" s="4">
        <v>40000</v>
      </c>
    </row>
    <row r="52" spans="1:20" x14ac:dyDescent="0.25">
      <c r="A52" s="1"/>
      <c r="B52" s="1"/>
      <c r="C52" s="1"/>
      <c r="D52" s="1"/>
      <c r="E52" s="1"/>
      <c r="F52" s="1" t="s">
        <v>52</v>
      </c>
      <c r="G52" s="4">
        <f>4205.41+10000</f>
        <v>14205.41</v>
      </c>
      <c r="H52" s="5"/>
      <c r="I52" s="4">
        <f>+I13</f>
        <v>15751.55</v>
      </c>
      <c r="J52" s="5"/>
      <c r="K52" s="4">
        <f t="shared" si="5"/>
        <v>-1546.14</v>
      </c>
      <c r="L52" s="5"/>
      <c r="M52" s="4">
        <v>4205.41</v>
      </c>
      <c r="N52" s="5"/>
      <c r="O52" s="4">
        <v>0</v>
      </c>
      <c r="P52" s="5"/>
      <c r="Q52" s="4">
        <f t="shared" si="6"/>
        <v>4205.41</v>
      </c>
      <c r="R52" s="5"/>
      <c r="S52" s="4">
        <v>0</v>
      </c>
    </row>
    <row r="53" spans="1:20" hidden="1" x14ac:dyDescent="0.25">
      <c r="A53" s="1"/>
      <c r="B53" s="1"/>
      <c r="C53" s="1"/>
      <c r="D53" s="1"/>
      <c r="E53" s="1"/>
      <c r="F53" s="1" t="s">
        <v>53</v>
      </c>
      <c r="G53" s="4">
        <v>0</v>
      </c>
      <c r="H53" s="5"/>
      <c r="I53" s="4">
        <v>0</v>
      </c>
      <c r="J53" s="5"/>
      <c r="K53" s="4">
        <f t="shared" si="5"/>
        <v>0</v>
      </c>
      <c r="L53" s="5"/>
      <c r="M53" s="4">
        <v>330.07</v>
      </c>
      <c r="N53" s="5"/>
      <c r="O53" s="4">
        <v>0</v>
      </c>
      <c r="P53" s="5"/>
      <c r="Q53" s="4">
        <f t="shared" si="6"/>
        <v>330.07</v>
      </c>
      <c r="R53" s="5"/>
      <c r="S53" s="4">
        <v>0</v>
      </c>
    </row>
    <row r="54" spans="1:20" x14ac:dyDescent="0.25">
      <c r="A54" s="1"/>
      <c r="B54" s="1"/>
      <c r="C54" s="1"/>
      <c r="D54" s="1"/>
      <c r="E54" s="1"/>
      <c r="F54" s="1" t="s">
        <v>54</v>
      </c>
      <c r="G54" s="4">
        <v>8530.2999999999993</v>
      </c>
      <c r="H54" s="5"/>
      <c r="I54" s="4">
        <v>8333.35</v>
      </c>
      <c r="J54" s="5"/>
      <c r="K54" s="4">
        <f t="shared" si="5"/>
        <v>196.95</v>
      </c>
      <c r="L54" s="5"/>
      <c r="M54" s="4">
        <v>8530.2999999999993</v>
      </c>
      <c r="N54" s="5"/>
      <c r="O54" s="4">
        <v>8333.35</v>
      </c>
      <c r="P54" s="5"/>
      <c r="Q54" s="4">
        <f t="shared" si="6"/>
        <v>196.95</v>
      </c>
      <c r="R54" s="5"/>
      <c r="S54" s="4">
        <v>20000.04</v>
      </c>
    </row>
    <row r="55" spans="1:20" ht="45" x14ac:dyDescent="0.25">
      <c r="A55" s="1"/>
      <c r="B55" s="1"/>
      <c r="C55" s="1"/>
      <c r="D55" s="1"/>
      <c r="E55" s="1"/>
      <c r="F55" s="1" t="s">
        <v>55</v>
      </c>
      <c r="G55" s="4">
        <v>5362.6</v>
      </c>
      <c r="H55" s="5"/>
      <c r="I55" s="4">
        <v>0</v>
      </c>
      <c r="J55" s="5"/>
      <c r="K55" s="4">
        <f t="shared" si="5"/>
        <v>5362.6</v>
      </c>
      <c r="L55" s="5"/>
      <c r="M55" s="4">
        <v>5362.6</v>
      </c>
      <c r="N55" s="5"/>
      <c r="O55" s="4"/>
      <c r="P55" s="5"/>
      <c r="Q55" s="4"/>
      <c r="R55" s="5"/>
      <c r="S55" s="4">
        <v>0</v>
      </c>
      <c r="T55" s="19" t="s">
        <v>114</v>
      </c>
    </row>
    <row r="56" spans="1:20" hidden="1" x14ac:dyDescent="0.25">
      <c r="A56" s="1"/>
      <c r="B56" s="1"/>
      <c r="C56" s="1"/>
      <c r="D56" s="1"/>
      <c r="E56" s="1"/>
      <c r="F56" s="1" t="s">
        <v>56</v>
      </c>
      <c r="G56" s="4">
        <v>0</v>
      </c>
      <c r="H56" s="5"/>
      <c r="I56" s="4">
        <v>0</v>
      </c>
      <c r="J56" s="5"/>
      <c r="K56" s="4">
        <f>ROUND((G56-I56),5)</f>
        <v>0</v>
      </c>
      <c r="L56" s="5"/>
      <c r="M56" s="4">
        <v>0</v>
      </c>
      <c r="N56" s="5"/>
      <c r="O56" s="4">
        <v>0</v>
      </c>
      <c r="P56" s="5"/>
      <c r="Q56" s="4">
        <f>ROUND((M56-O56),5)</f>
        <v>0</v>
      </c>
      <c r="R56" s="5"/>
      <c r="S56" s="4">
        <v>0</v>
      </c>
    </row>
    <row r="57" spans="1:20" ht="45.75" thickBot="1" x14ac:dyDescent="0.3">
      <c r="A57" s="1"/>
      <c r="B57" s="1"/>
      <c r="C57" s="1"/>
      <c r="D57" s="1"/>
      <c r="E57" s="1"/>
      <c r="F57" s="1" t="s">
        <v>57</v>
      </c>
      <c r="G57" s="8">
        <v>1561.52</v>
      </c>
      <c r="H57" s="5"/>
      <c r="I57" s="8">
        <v>0</v>
      </c>
      <c r="J57" s="5"/>
      <c r="K57" s="8">
        <f>ROUND((G57-I57),5)</f>
        <v>1561.52</v>
      </c>
      <c r="L57" s="5"/>
      <c r="M57" s="8">
        <v>1561.52</v>
      </c>
      <c r="N57" s="5"/>
      <c r="O57" s="8"/>
      <c r="P57" s="5"/>
      <c r="Q57" s="8"/>
      <c r="R57" s="5"/>
      <c r="S57" s="8">
        <v>0</v>
      </c>
      <c r="T57" s="19" t="s">
        <v>126</v>
      </c>
    </row>
    <row r="58" spans="1:20" x14ac:dyDescent="0.25">
      <c r="A58" s="1"/>
      <c r="B58" s="1"/>
      <c r="C58" s="1"/>
      <c r="D58" s="1"/>
      <c r="E58" s="1" t="s">
        <v>58</v>
      </c>
      <c r="F58" s="1"/>
      <c r="G58" s="4">
        <f>ROUND(SUM(G44:G57),5)</f>
        <v>137298.39000000001</v>
      </c>
      <c r="H58" s="5"/>
      <c r="I58" s="4">
        <f>ROUND(SUM(I44:I57),5)</f>
        <v>118834.85</v>
      </c>
      <c r="J58" s="5"/>
      <c r="K58" s="4">
        <f>ROUND((G58-I58),5)</f>
        <v>18463.54</v>
      </c>
      <c r="L58" s="5"/>
      <c r="M58" s="4">
        <f>ROUND(SUM(M44:M57),5)</f>
        <v>122298.39</v>
      </c>
      <c r="N58" s="5"/>
      <c r="O58" s="4">
        <f>ROUND(SUM(O44:O57),5)</f>
        <v>103083.3</v>
      </c>
      <c r="P58" s="5"/>
      <c r="Q58" s="4">
        <f>ROUND((M58-O58),5)</f>
        <v>19215.09</v>
      </c>
      <c r="R58" s="5"/>
      <c r="S58" s="4">
        <f>ROUND(SUM(S44:S57),5)</f>
        <v>227499.92</v>
      </c>
    </row>
    <row r="59" spans="1:20" x14ac:dyDescent="0.25">
      <c r="A59" s="1"/>
      <c r="B59" s="1"/>
      <c r="C59" s="1"/>
      <c r="D59" s="1"/>
      <c r="E59" s="1" t="s">
        <v>59</v>
      </c>
      <c r="F59" s="1"/>
      <c r="G59" s="4"/>
      <c r="H59" s="5"/>
      <c r="I59" s="4"/>
      <c r="J59" s="5"/>
      <c r="K59" s="4"/>
      <c r="L59" s="5"/>
      <c r="M59" s="4"/>
      <c r="N59" s="5"/>
      <c r="O59" s="4"/>
      <c r="P59" s="5"/>
      <c r="Q59" s="4"/>
      <c r="R59" s="5"/>
      <c r="S59" s="4"/>
    </row>
    <row r="60" spans="1:20" ht="45" x14ac:dyDescent="0.25">
      <c r="A60" s="1"/>
      <c r="B60" s="1"/>
      <c r="C60" s="1"/>
      <c r="D60" s="1"/>
      <c r="E60" s="1"/>
      <c r="F60" s="1" t="s">
        <v>60</v>
      </c>
      <c r="G60" s="4">
        <v>278236.90000000002</v>
      </c>
      <c r="H60" s="5"/>
      <c r="I60" s="4">
        <v>290000</v>
      </c>
      <c r="J60" s="5"/>
      <c r="K60" s="4">
        <f>ROUND((G60-I60),5)</f>
        <v>-11763.1</v>
      </c>
      <c r="L60" s="5"/>
      <c r="M60" s="4">
        <v>278236.90000000002</v>
      </c>
      <c r="N60" s="5"/>
      <c r="O60" s="4">
        <v>290000</v>
      </c>
      <c r="P60" s="5"/>
      <c r="Q60" s="4">
        <f>ROUND((M60-O60),5)</f>
        <v>-11763.1</v>
      </c>
      <c r="R60" s="5"/>
      <c r="S60" s="4">
        <v>696000</v>
      </c>
      <c r="T60" s="19" t="s">
        <v>125</v>
      </c>
    </row>
    <row r="61" spans="1:20" x14ac:dyDescent="0.25">
      <c r="A61" s="1"/>
      <c r="B61" s="1"/>
      <c r="C61" s="1"/>
      <c r="D61" s="1"/>
      <c r="E61" s="1"/>
      <c r="F61" s="1" t="s">
        <v>61</v>
      </c>
      <c r="G61" s="4">
        <v>11935</v>
      </c>
      <c r="H61" s="5"/>
      <c r="I61" s="4">
        <v>11935</v>
      </c>
      <c r="J61" s="5"/>
      <c r="K61" s="4">
        <f>ROUND((G61-I61),5)</f>
        <v>0</v>
      </c>
      <c r="L61" s="5"/>
      <c r="M61" s="4">
        <v>11935</v>
      </c>
      <c r="N61" s="5"/>
      <c r="O61" s="4">
        <v>11935</v>
      </c>
      <c r="P61" s="5"/>
      <c r="Q61" s="4">
        <f>ROUND((M61-O61),5)</f>
        <v>0</v>
      </c>
      <c r="R61" s="5"/>
      <c r="S61" s="4">
        <v>28644</v>
      </c>
    </row>
    <row r="62" spans="1:20" x14ac:dyDescent="0.25">
      <c r="A62" s="1"/>
      <c r="B62" s="1"/>
      <c r="C62" s="1"/>
      <c r="D62" s="1"/>
      <c r="E62" s="1"/>
      <c r="F62" s="1" t="s">
        <v>62</v>
      </c>
      <c r="G62" s="4">
        <f>3378.35-901.7</f>
        <v>2476.6499999999996</v>
      </c>
      <c r="H62" s="5"/>
      <c r="I62" s="4">
        <v>2476.65</v>
      </c>
      <c r="J62" s="5"/>
      <c r="K62" s="4">
        <f>ROUND((G62-I62),5)</f>
        <v>0</v>
      </c>
      <c r="L62" s="5"/>
      <c r="M62" s="4">
        <v>3378.35</v>
      </c>
      <c r="N62" s="5"/>
      <c r="O62" s="4">
        <v>2476.65</v>
      </c>
      <c r="P62" s="5"/>
      <c r="Q62" s="4">
        <f>ROUND((M62-O62),5)</f>
        <v>901.7</v>
      </c>
      <c r="R62" s="5"/>
      <c r="S62" s="4">
        <v>5944</v>
      </c>
    </row>
    <row r="63" spans="1:20" ht="15.75" thickBot="1" x14ac:dyDescent="0.3">
      <c r="A63" s="1"/>
      <c r="B63" s="1"/>
      <c r="C63" s="1"/>
      <c r="D63" s="1"/>
      <c r="E63" s="1"/>
      <c r="F63" s="1" t="s">
        <v>63</v>
      </c>
      <c r="G63" s="8">
        <f>14842.9+901.7</f>
        <v>15744.6</v>
      </c>
      <c r="H63" s="5"/>
      <c r="I63" s="8">
        <v>15744.6</v>
      </c>
      <c r="J63" s="5"/>
      <c r="K63" s="8">
        <f>ROUND((G63-I63),5)</f>
        <v>0</v>
      </c>
      <c r="L63" s="5"/>
      <c r="M63" s="8">
        <v>14842.9</v>
      </c>
      <c r="N63" s="5"/>
      <c r="O63" s="8">
        <v>15744.6</v>
      </c>
      <c r="P63" s="5"/>
      <c r="Q63" s="8">
        <f>ROUND((M63-O63),5)</f>
        <v>-901.7</v>
      </c>
      <c r="R63" s="5"/>
      <c r="S63" s="8">
        <v>37887</v>
      </c>
    </row>
    <row r="64" spans="1:20" x14ac:dyDescent="0.25">
      <c r="A64" s="1"/>
      <c r="B64" s="1"/>
      <c r="C64" s="1"/>
      <c r="D64" s="1"/>
      <c r="E64" s="1" t="s">
        <v>64</v>
      </c>
      <c r="F64" s="1"/>
      <c r="G64" s="4">
        <f>ROUND(SUM(G59:G63),5)</f>
        <v>308393.15000000002</v>
      </c>
      <c r="H64" s="5"/>
      <c r="I64" s="4">
        <f>ROUND(SUM(I59:I63),5)</f>
        <v>320156.25</v>
      </c>
      <c r="J64" s="5"/>
      <c r="K64" s="4">
        <f>ROUND((G64-I64),5)</f>
        <v>-11763.1</v>
      </c>
      <c r="L64" s="5"/>
      <c r="M64" s="4">
        <f>ROUND(SUM(M59:M63),5)</f>
        <v>308393.15000000002</v>
      </c>
      <c r="N64" s="5"/>
      <c r="O64" s="4">
        <f>ROUND(SUM(O59:O63),5)</f>
        <v>320156.25</v>
      </c>
      <c r="P64" s="5"/>
      <c r="Q64" s="4">
        <f>ROUND((M64-O64),5)</f>
        <v>-11763.1</v>
      </c>
      <c r="R64" s="5"/>
      <c r="S64" s="4">
        <f>ROUND(SUM(S59:S63),5)</f>
        <v>768475</v>
      </c>
    </row>
    <row r="65" spans="1:20" x14ac:dyDescent="0.25">
      <c r="A65" s="1"/>
      <c r="B65" s="1"/>
      <c r="C65" s="1"/>
      <c r="D65" s="1"/>
      <c r="E65" s="1" t="s">
        <v>65</v>
      </c>
      <c r="F65" s="1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4"/>
    </row>
    <row r="66" spans="1:20" ht="45" x14ac:dyDescent="0.25">
      <c r="A66" s="1"/>
      <c r="B66" s="1"/>
      <c r="C66" s="1"/>
      <c r="D66" s="1"/>
      <c r="E66" s="1"/>
      <c r="F66" s="1" t="s">
        <v>66</v>
      </c>
      <c r="G66" s="4">
        <v>21850</v>
      </c>
      <c r="H66" s="5"/>
      <c r="I66" s="4">
        <v>0</v>
      </c>
      <c r="J66" s="5"/>
      <c r="K66" s="4">
        <f t="shared" ref="K66:K76" si="7">ROUND((G66-I66),5)</f>
        <v>21850</v>
      </c>
      <c r="L66" s="5"/>
      <c r="M66" s="4">
        <v>21850</v>
      </c>
      <c r="N66" s="5"/>
      <c r="O66" s="4"/>
      <c r="P66" s="5"/>
      <c r="Q66" s="4"/>
      <c r="R66" s="5"/>
      <c r="S66" s="4">
        <v>0</v>
      </c>
      <c r="T66" s="19" t="s">
        <v>115</v>
      </c>
    </row>
    <row r="67" spans="1:20" x14ac:dyDescent="0.25">
      <c r="A67" s="1"/>
      <c r="B67" s="1"/>
      <c r="C67" s="1"/>
      <c r="D67" s="1"/>
      <c r="E67" s="1"/>
      <c r="F67" s="1" t="s">
        <v>67</v>
      </c>
      <c r="G67" s="4">
        <v>1955.05</v>
      </c>
      <c r="H67" s="5"/>
      <c r="I67" s="4">
        <v>0</v>
      </c>
      <c r="J67" s="5"/>
      <c r="K67" s="4">
        <f t="shared" si="7"/>
        <v>1955.05</v>
      </c>
      <c r="L67" s="5"/>
      <c r="M67" s="4">
        <v>1955.05</v>
      </c>
      <c r="N67" s="5"/>
      <c r="O67" s="4"/>
      <c r="P67" s="5"/>
      <c r="Q67" s="4"/>
      <c r="R67" s="5"/>
      <c r="S67" s="4">
        <v>0</v>
      </c>
    </row>
    <row r="68" spans="1:20" hidden="1" x14ac:dyDescent="0.25">
      <c r="A68" s="1"/>
      <c r="B68" s="1"/>
      <c r="C68" s="1"/>
      <c r="D68" s="1"/>
      <c r="E68" s="1"/>
      <c r="F68" s="1" t="s">
        <v>106</v>
      </c>
      <c r="G68" s="4">
        <v>0</v>
      </c>
      <c r="H68" s="5"/>
      <c r="I68" s="4">
        <v>0</v>
      </c>
      <c r="J68" s="5"/>
      <c r="K68" s="4">
        <f t="shared" si="7"/>
        <v>0</v>
      </c>
      <c r="L68" s="5"/>
      <c r="M68" s="4">
        <v>0</v>
      </c>
      <c r="N68" s="5"/>
      <c r="O68" s="4">
        <v>0</v>
      </c>
      <c r="P68" s="5"/>
      <c r="Q68" s="4">
        <f t="shared" ref="Q68:Q76" si="8">ROUND((M68-O68),5)</f>
        <v>0</v>
      </c>
      <c r="R68" s="5"/>
      <c r="S68" s="4">
        <v>0</v>
      </c>
    </row>
    <row r="69" spans="1:20" hidden="1" x14ac:dyDescent="0.25">
      <c r="A69" s="1"/>
      <c r="B69" s="1"/>
      <c r="C69" s="1"/>
      <c r="D69" s="1"/>
      <c r="E69" s="1"/>
      <c r="F69" s="1" t="s">
        <v>68</v>
      </c>
      <c r="G69" s="4">
        <v>0</v>
      </c>
      <c r="H69" s="5"/>
      <c r="I69" s="4">
        <v>0</v>
      </c>
      <c r="J69" s="5"/>
      <c r="K69" s="4">
        <f t="shared" si="7"/>
        <v>0</v>
      </c>
      <c r="L69" s="5"/>
      <c r="M69" s="4">
        <v>0</v>
      </c>
      <c r="N69" s="5"/>
      <c r="O69" s="4">
        <v>0</v>
      </c>
      <c r="P69" s="5"/>
      <c r="Q69" s="4">
        <f t="shared" si="8"/>
        <v>0</v>
      </c>
      <c r="R69" s="5"/>
      <c r="S69" s="4">
        <v>0</v>
      </c>
    </row>
    <row r="70" spans="1:20" ht="30" x14ac:dyDescent="0.25">
      <c r="A70" s="1"/>
      <c r="B70" s="1"/>
      <c r="C70" s="1"/>
      <c r="D70" s="1"/>
      <c r="E70" s="1"/>
      <c r="F70" s="1" t="s">
        <v>69</v>
      </c>
      <c r="G70" s="4">
        <v>44326.95</v>
      </c>
      <c r="H70" s="5"/>
      <c r="I70" s="4">
        <v>31250</v>
      </c>
      <c r="J70" s="5"/>
      <c r="K70" s="4">
        <f t="shared" si="7"/>
        <v>13076.95</v>
      </c>
      <c r="L70" s="5"/>
      <c r="M70" s="4">
        <v>44326.95</v>
      </c>
      <c r="N70" s="5"/>
      <c r="O70" s="4">
        <v>31250</v>
      </c>
      <c r="P70" s="5"/>
      <c r="Q70" s="4">
        <f t="shared" si="8"/>
        <v>13076.95</v>
      </c>
      <c r="R70" s="5"/>
      <c r="S70" s="4">
        <v>75000</v>
      </c>
      <c r="T70" s="19" t="s">
        <v>124</v>
      </c>
    </row>
    <row r="71" spans="1:20" x14ac:dyDescent="0.25">
      <c r="A71" s="1"/>
      <c r="B71" s="1"/>
      <c r="C71" s="1"/>
      <c r="D71" s="1"/>
      <c r="E71" s="1"/>
      <c r="F71" s="1" t="s">
        <v>70</v>
      </c>
      <c r="G71" s="4">
        <v>12500</v>
      </c>
      <c r="H71" s="5"/>
      <c r="I71" s="4">
        <v>12500</v>
      </c>
      <c r="J71" s="5"/>
      <c r="K71" s="4">
        <f t="shared" si="7"/>
        <v>0</v>
      </c>
      <c r="L71" s="5"/>
      <c r="M71" s="4">
        <v>12500</v>
      </c>
      <c r="N71" s="5"/>
      <c r="O71" s="4">
        <v>12500</v>
      </c>
      <c r="P71" s="5"/>
      <c r="Q71" s="4">
        <f t="shared" si="8"/>
        <v>0</v>
      </c>
      <c r="R71" s="5"/>
      <c r="S71" s="4">
        <v>30000</v>
      </c>
    </row>
    <row r="72" spans="1:20" x14ac:dyDescent="0.25">
      <c r="A72" s="1"/>
      <c r="B72" s="1"/>
      <c r="C72" s="1"/>
      <c r="D72" s="1"/>
      <c r="E72" s="1"/>
      <c r="F72" s="1" t="s">
        <v>71</v>
      </c>
      <c r="G72" s="4">
        <v>11710.27</v>
      </c>
      <c r="H72" s="5"/>
      <c r="I72" s="4">
        <v>10833.35</v>
      </c>
      <c r="J72" s="5"/>
      <c r="K72" s="4">
        <f t="shared" si="7"/>
        <v>876.92</v>
      </c>
      <c r="L72" s="5"/>
      <c r="M72" s="4">
        <v>11710.27</v>
      </c>
      <c r="N72" s="5"/>
      <c r="O72" s="4">
        <v>10833.35</v>
      </c>
      <c r="P72" s="5"/>
      <c r="Q72" s="4">
        <f t="shared" si="8"/>
        <v>876.92</v>
      </c>
      <c r="R72" s="5"/>
      <c r="S72" s="4">
        <v>26000.04</v>
      </c>
    </row>
    <row r="73" spans="1:20" x14ac:dyDescent="0.25">
      <c r="A73" s="1"/>
      <c r="B73" s="1"/>
      <c r="C73" s="1"/>
      <c r="D73" s="1"/>
      <c r="E73" s="1"/>
      <c r="F73" s="1" t="s">
        <v>72</v>
      </c>
      <c r="G73" s="4">
        <f>42217.5-10880-9605+4000</f>
        <v>25732.5</v>
      </c>
      <c r="H73" s="5"/>
      <c r="I73" s="4">
        <v>27000</v>
      </c>
      <c r="J73" s="5"/>
      <c r="K73" s="4">
        <f t="shared" si="7"/>
        <v>-1267.5</v>
      </c>
      <c r="L73" s="5"/>
      <c r="M73" s="4">
        <v>42217.5</v>
      </c>
      <c r="N73" s="5"/>
      <c r="O73" s="4">
        <v>27000</v>
      </c>
      <c r="P73" s="5"/>
      <c r="Q73" s="4">
        <f t="shared" si="8"/>
        <v>15217.5</v>
      </c>
      <c r="R73" s="5"/>
      <c r="S73" s="4">
        <v>27000</v>
      </c>
    </row>
    <row r="74" spans="1:20" x14ac:dyDescent="0.25">
      <c r="A74" s="1"/>
      <c r="B74" s="1"/>
      <c r="C74" s="1"/>
      <c r="D74" s="1"/>
      <c r="E74" s="1"/>
      <c r="F74" s="1" t="s">
        <v>73</v>
      </c>
      <c r="G74" s="4">
        <f>22973-4000</f>
        <v>18973</v>
      </c>
      <c r="H74" s="5"/>
      <c r="I74" s="4">
        <v>20000</v>
      </c>
      <c r="J74" s="5"/>
      <c r="K74" s="4">
        <f t="shared" si="7"/>
        <v>-1027</v>
      </c>
      <c r="L74" s="5"/>
      <c r="M74" s="4">
        <v>22973</v>
      </c>
      <c r="N74" s="5"/>
      <c r="O74" s="4">
        <v>20000</v>
      </c>
      <c r="P74" s="5"/>
      <c r="Q74" s="4">
        <f t="shared" si="8"/>
        <v>2973</v>
      </c>
      <c r="R74" s="5"/>
      <c r="S74" s="4">
        <v>24000</v>
      </c>
    </row>
    <row r="75" spans="1:20" ht="15.75" thickBot="1" x14ac:dyDescent="0.3">
      <c r="A75" s="1"/>
      <c r="B75" s="1"/>
      <c r="C75" s="1"/>
      <c r="D75" s="1"/>
      <c r="E75" s="1"/>
      <c r="F75" s="1" t="s">
        <v>74</v>
      </c>
      <c r="G75" s="8">
        <v>2315.38</v>
      </c>
      <c r="H75" s="5"/>
      <c r="I75" s="8">
        <v>4166.6499999999996</v>
      </c>
      <c r="J75" s="5"/>
      <c r="K75" s="8">
        <f t="shared" si="7"/>
        <v>-1851.27</v>
      </c>
      <c r="L75" s="5"/>
      <c r="M75" s="8">
        <v>2315.38</v>
      </c>
      <c r="N75" s="5"/>
      <c r="O75" s="8">
        <v>4166.6499999999996</v>
      </c>
      <c r="P75" s="5"/>
      <c r="Q75" s="8">
        <f t="shared" si="8"/>
        <v>-1851.27</v>
      </c>
      <c r="R75" s="5"/>
      <c r="S75" s="8">
        <v>10000</v>
      </c>
    </row>
    <row r="76" spans="1:20" x14ac:dyDescent="0.25">
      <c r="A76" s="1"/>
      <c r="B76" s="1"/>
      <c r="C76" s="1"/>
      <c r="D76" s="1"/>
      <c r="E76" s="1" t="s">
        <v>75</v>
      </c>
      <c r="F76" s="1"/>
      <c r="G76" s="4">
        <f>ROUND(SUM(G65:G75),5)</f>
        <v>139363.15</v>
      </c>
      <c r="H76" s="5"/>
      <c r="I76" s="4">
        <f>ROUND(SUM(I65:I75),5)</f>
        <v>105750</v>
      </c>
      <c r="J76" s="5"/>
      <c r="K76" s="4">
        <f t="shared" si="7"/>
        <v>33613.15</v>
      </c>
      <c r="L76" s="5"/>
      <c r="M76" s="4">
        <f>ROUND(SUM(M65:M75),5)</f>
        <v>159848.15</v>
      </c>
      <c r="N76" s="5"/>
      <c r="O76" s="4">
        <f>ROUND(SUM(O65:O75),5)</f>
        <v>105750</v>
      </c>
      <c r="P76" s="5"/>
      <c r="Q76" s="4">
        <f t="shared" si="8"/>
        <v>54098.15</v>
      </c>
      <c r="R76" s="5"/>
      <c r="S76" s="4">
        <f>ROUND(SUM(S65:S75),5)</f>
        <v>192000.04</v>
      </c>
    </row>
    <row r="77" spans="1:20" x14ac:dyDescent="0.25">
      <c r="A77" s="1"/>
      <c r="B77" s="1"/>
      <c r="C77" s="1"/>
      <c r="D77" s="1"/>
      <c r="E77" s="1" t="s">
        <v>76</v>
      </c>
      <c r="F77" s="1"/>
      <c r="G77" s="4"/>
      <c r="H77" s="5"/>
      <c r="I77" s="4"/>
      <c r="J77" s="5"/>
      <c r="K77" s="4"/>
      <c r="L77" s="5"/>
      <c r="M77" s="4"/>
      <c r="N77" s="5"/>
      <c r="O77" s="4"/>
      <c r="P77" s="5"/>
      <c r="Q77" s="4"/>
      <c r="R77" s="5"/>
      <c r="S77" s="4"/>
    </row>
    <row r="78" spans="1:20" ht="45" x14ac:dyDescent="0.25">
      <c r="A78" s="1"/>
      <c r="B78" s="1"/>
      <c r="C78" s="1"/>
      <c r="D78" s="1"/>
      <c r="E78" s="1"/>
      <c r="F78" s="1" t="s">
        <v>77</v>
      </c>
      <c r="G78" s="4">
        <f>1853478.17+725888.97+16330.39+10880+9605-24540.13-14494.45</f>
        <v>2577147.9499999997</v>
      </c>
      <c r="H78" s="5"/>
      <c r="I78" s="4">
        <v>2550000</v>
      </c>
      <c r="J78" s="5"/>
      <c r="K78" s="4">
        <f>ROUND((G78-I78),5)</f>
        <v>27147.95</v>
      </c>
      <c r="L78" s="5"/>
      <c r="M78" s="4">
        <v>1853478.17</v>
      </c>
      <c r="N78" s="5"/>
      <c r="O78" s="4">
        <v>2550000</v>
      </c>
      <c r="P78" s="5"/>
      <c r="Q78" s="4">
        <f>ROUND((M78-O78),5)</f>
        <v>-696521.83</v>
      </c>
      <c r="R78" s="5"/>
      <c r="S78" s="4">
        <v>6120000</v>
      </c>
      <c r="T78" s="19" t="s">
        <v>123</v>
      </c>
    </row>
    <row r="79" spans="1:20" hidden="1" x14ac:dyDescent="0.25">
      <c r="A79" s="1"/>
      <c r="B79" s="1"/>
      <c r="C79" s="1"/>
      <c r="D79" s="1"/>
      <c r="E79" s="1"/>
      <c r="F79" s="1" t="s">
        <v>78</v>
      </c>
      <c r="G79" s="4">
        <v>0</v>
      </c>
      <c r="H79" s="5"/>
      <c r="I79" s="4"/>
      <c r="J79" s="5"/>
      <c r="K79" s="4"/>
      <c r="L79" s="5"/>
      <c r="M79" s="4">
        <v>725888.97</v>
      </c>
      <c r="N79" s="5"/>
      <c r="O79" s="4"/>
      <c r="P79" s="5"/>
      <c r="Q79" s="4"/>
      <c r="R79" s="5"/>
      <c r="S79" s="4"/>
    </row>
    <row r="80" spans="1:20" hidden="1" x14ac:dyDescent="0.25">
      <c r="A80" s="1"/>
      <c r="B80" s="1"/>
      <c r="C80" s="1"/>
      <c r="D80" s="1"/>
      <c r="E80" s="1"/>
      <c r="F80" s="1" t="s">
        <v>79</v>
      </c>
      <c r="G80" s="4">
        <v>0</v>
      </c>
      <c r="H80" s="5"/>
      <c r="I80" s="4"/>
      <c r="J80" s="5"/>
      <c r="K80" s="4"/>
      <c r="L80" s="5"/>
      <c r="M80" s="4">
        <v>16330.39</v>
      </c>
      <c r="N80" s="5"/>
      <c r="O80" s="4"/>
      <c r="P80" s="5"/>
      <c r="Q80" s="4"/>
      <c r="R80" s="5"/>
      <c r="S80" s="4"/>
    </row>
    <row r="81" spans="1:20" x14ac:dyDescent="0.25">
      <c r="A81" s="1"/>
      <c r="B81" s="1"/>
      <c r="C81" s="1"/>
      <c r="D81" s="1"/>
      <c r="E81" s="1"/>
      <c r="F81" s="1" t="s">
        <v>80</v>
      </c>
      <c r="G81" s="4">
        <v>32446.45</v>
      </c>
      <c r="H81" s="5"/>
      <c r="I81" s="4">
        <v>33000</v>
      </c>
      <c r="J81" s="5"/>
      <c r="K81" s="4">
        <f t="shared" ref="K81:K89" si="9">ROUND((G81-I81),5)</f>
        <v>-553.54999999999995</v>
      </c>
      <c r="L81" s="5"/>
      <c r="M81" s="4">
        <v>32446.45</v>
      </c>
      <c r="N81" s="5"/>
      <c r="O81" s="4">
        <v>15000</v>
      </c>
      <c r="P81" s="5"/>
      <c r="Q81" s="4">
        <f>ROUND((M81-O81),5)</f>
        <v>17446.45</v>
      </c>
      <c r="R81" s="5"/>
      <c r="S81" s="4">
        <v>60000</v>
      </c>
    </row>
    <row r="82" spans="1:20" hidden="1" x14ac:dyDescent="0.25">
      <c r="A82" s="1"/>
      <c r="B82" s="1"/>
      <c r="C82" s="1"/>
      <c r="D82" s="1"/>
      <c r="E82" s="1"/>
      <c r="F82" s="1" t="s">
        <v>107</v>
      </c>
      <c r="G82" s="4">
        <v>0</v>
      </c>
      <c r="H82" s="5"/>
      <c r="I82" s="4">
        <v>0</v>
      </c>
      <c r="J82" s="5"/>
      <c r="K82" s="4">
        <f t="shared" si="9"/>
        <v>0</v>
      </c>
      <c r="L82" s="5"/>
      <c r="M82" s="4">
        <v>0</v>
      </c>
      <c r="N82" s="5"/>
      <c r="O82" s="4">
        <v>0</v>
      </c>
      <c r="P82" s="5"/>
      <c r="Q82" s="4">
        <f>ROUND((M82-O82),5)</f>
        <v>0</v>
      </c>
      <c r="R82" s="5"/>
      <c r="S82" s="4">
        <v>0</v>
      </c>
    </row>
    <row r="83" spans="1:20" x14ac:dyDescent="0.25">
      <c r="A83" s="1"/>
      <c r="B83" s="1"/>
      <c r="C83" s="1"/>
      <c r="D83" s="1"/>
      <c r="E83" s="1"/>
      <c r="F83" s="1" t="s">
        <v>81</v>
      </c>
      <c r="G83" s="4">
        <v>41330.300000000003</v>
      </c>
      <c r="H83" s="5"/>
      <c r="I83" s="4">
        <v>42000</v>
      </c>
      <c r="J83" s="5"/>
      <c r="K83" s="4">
        <f t="shared" si="9"/>
        <v>-669.7</v>
      </c>
      <c r="L83" s="5"/>
      <c r="M83" s="4">
        <v>41330.300000000003</v>
      </c>
      <c r="N83" s="5"/>
      <c r="O83" s="4"/>
      <c r="P83" s="5"/>
      <c r="Q83" s="4"/>
      <c r="R83" s="5"/>
      <c r="S83" s="4">
        <v>53000</v>
      </c>
    </row>
    <row r="84" spans="1:20" hidden="1" x14ac:dyDescent="0.25">
      <c r="A84" s="1"/>
      <c r="B84" s="1"/>
      <c r="C84" s="1"/>
      <c r="D84" s="1"/>
      <c r="E84" s="1"/>
      <c r="F84" s="1" t="s">
        <v>82</v>
      </c>
      <c r="G84" s="4">
        <v>0</v>
      </c>
      <c r="H84" s="5"/>
      <c r="I84" s="4">
        <v>0</v>
      </c>
      <c r="J84" s="5"/>
      <c r="K84" s="4">
        <f t="shared" si="9"/>
        <v>0</v>
      </c>
      <c r="L84" s="5"/>
      <c r="M84" s="4">
        <v>0</v>
      </c>
      <c r="N84" s="5"/>
      <c r="O84" s="4">
        <v>0</v>
      </c>
      <c r="P84" s="5"/>
      <c r="Q84" s="4">
        <f>ROUND((M84-O84),5)</f>
        <v>0</v>
      </c>
      <c r="R84" s="5"/>
      <c r="S84" s="4">
        <v>0</v>
      </c>
    </row>
    <row r="85" spans="1:20" ht="45" x14ac:dyDescent="0.25">
      <c r="A85" s="1"/>
      <c r="B85" s="1"/>
      <c r="C85" s="1"/>
      <c r="D85" s="1"/>
      <c r="E85" s="1"/>
      <c r="F85" s="1" t="s">
        <v>116</v>
      </c>
      <c r="G85" s="4">
        <v>24540.13</v>
      </c>
      <c r="H85" s="5"/>
      <c r="I85" s="4">
        <v>0</v>
      </c>
      <c r="J85" s="5"/>
      <c r="K85" s="4">
        <f t="shared" si="9"/>
        <v>24540.13</v>
      </c>
      <c r="L85" s="5"/>
      <c r="M85" s="4"/>
      <c r="N85" s="5"/>
      <c r="O85" s="4"/>
      <c r="P85" s="5"/>
      <c r="Q85" s="4"/>
      <c r="R85" s="5"/>
      <c r="S85" s="4">
        <v>0</v>
      </c>
      <c r="T85" s="19" t="s">
        <v>120</v>
      </c>
    </row>
    <row r="86" spans="1:20" ht="45" x14ac:dyDescent="0.25">
      <c r="A86" s="1"/>
      <c r="B86" s="1"/>
      <c r="C86" s="1"/>
      <c r="D86" s="1"/>
      <c r="E86" s="1"/>
      <c r="F86" s="1" t="s">
        <v>83</v>
      </c>
      <c r="G86" s="4">
        <v>152531.51999999999</v>
      </c>
      <c r="H86" s="5"/>
      <c r="I86" s="4">
        <v>80000</v>
      </c>
      <c r="J86" s="5"/>
      <c r="K86" s="4">
        <f t="shared" si="9"/>
        <v>72531.520000000004</v>
      </c>
      <c r="L86" s="5"/>
      <c r="M86" s="4">
        <v>152531.51999999999</v>
      </c>
      <c r="N86" s="5"/>
      <c r="O86" s="4">
        <v>80000</v>
      </c>
      <c r="P86" s="5"/>
      <c r="Q86" s="4">
        <f>ROUND((M86-O86),5)</f>
        <v>72531.520000000004</v>
      </c>
      <c r="R86" s="5"/>
      <c r="S86" s="4">
        <v>200000</v>
      </c>
      <c r="T86" s="19" t="s">
        <v>122</v>
      </c>
    </row>
    <row r="87" spans="1:20" x14ac:dyDescent="0.25">
      <c r="A87" s="1"/>
      <c r="B87" s="1"/>
      <c r="C87" s="1"/>
      <c r="D87" s="1"/>
      <c r="E87" s="1"/>
      <c r="F87" s="1" t="s">
        <v>84</v>
      </c>
      <c r="G87" s="4">
        <v>40651.160000000003</v>
      </c>
      <c r="H87" s="5"/>
      <c r="I87" s="4">
        <v>43961.2</v>
      </c>
      <c r="J87" s="5"/>
      <c r="K87" s="4">
        <f t="shared" si="9"/>
        <v>-3310.04</v>
      </c>
      <c r="L87" s="5"/>
      <c r="M87" s="4">
        <v>40651.160000000003</v>
      </c>
      <c r="N87" s="5"/>
      <c r="O87" s="4">
        <v>43961.2</v>
      </c>
      <c r="P87" s="5"/>
      <c r="Q87" s="4">
        <f>ROUND((M87-O87),5)</f>
        <v>-3310.04</v>
      </c>
      <c r="R87" s="5"/>
      <c r="S87" s="4">
        <v>105506.88</v>
      </c>
    </row>
    <row r="88" spans="1:20" ht="15.75" thickBot="1" x14ac:dyDescent="0.3">
      <c r="A88" s="1"/>
      <c r="B88" s="1"/>
      <c r="C88" s="1"/>
      <c r="D88" s="1"/>
      <c r="E88" s="1"/>
      <c r="F88" s="1" t="s">
        <v>85</v>
      </c>
      <c r="G88" s="8">
        <v>532184.63</v>
      </c>
      <c r="H88" s="5"/>
      <c r="I88" s="8">
        <f>+S88/12*5</f>
        <v>528073.13749999995</v>
      </c>
      <c r="J88" s="5"/>
      <c r="K88" s="8">
        <f t="shared" si="9"/>
        <v>4111.4925000000003</v>
      </c>
      <c r="L88" s="5"/>
      <c r="M88" s="8">
        <v>532184.63</v>
      </c>
      <c r="N88" s="5"/>
      <c r="O88" s="8">
        <v>520591.3</v>
      </c>
      <c r="P88" s="5"/>
      <c r="Q88" s="8">
        <f>ROUND((M88-O88),5)</f>
        <v>11593.33</v>
      </c>
      <c r="R88" s="5"/>
      <c r="S88" s="8">
        <v>1267375.53</v>
      </c>
      <c r="T88" s="19" t="s">
        <v>111</v>
      </c>
    </row>
    <row r="89" spans="1:20" x14ac:dyDescent="0.25">
      <c r="A89" s="1"/>
      <c r="B89" s="1"/>
      <c r="C89" s="1"/>
      <c r="D89" s="1"/>
      <c r="E89" s="1" t="s">
        <v>86</v>
      </c>
      <c r="F89" s="1"/>
      <c r="G89" s="4">
        <f>ROUND(SUM(G77:G88),5)</f>
        <v>3400832.14</v>
      </c>
      <c r="H89" s="5"/>
      <c r="I89" s="4">
        <f>ROUND(SUM(I77:I88),5)</f>
        <v>3277034.3374999999</v>
      </c>
      <c r="J89" s="5"/>
      <c r="K89" s="4">
        <f t="shared" si="9"/>
        <v>123797.80250000001</v>
      </c>
      <c r="L89" s="5"/>
      <c r="M89" s="4">
        <f>ROUND(SUM(M77:M88),5)</f>
        <v>3394841.59</v>
      </c>
      <c r="N89" s="5"/>
      <c r="O89" s="4">
        <f>ROUND(SUM(O77:O88),5)</f>
        <v>3209552.5</v>
      </c>
      <c r="P89" s="5"/>
      <c r="Q89" s="4">
        <f>ROUND((M89-O89),5)</f>
        <v>185289.09</v>
      </c>
      <c r="R89" s="5"/>
      <c r="S89" s="4">
        <f>ROUND(SUM(S77:S88),5)</f>
        <v>7805882.4100000001</v>
      </c>
    </row>
    <row r="90" spans="1:20" x14ac:dyDescent="0.25">
      <c r="A90" s="1"/>
      <c r="B90" s="1"/>
      <c r="C90" s="1"/>
      <c r="D90" s="1"/>
      <c r="E90" s="1" t="s">
        <v>87</v>
      </c>
      <c r="F90" s="1"/>
      <c r="G90" s="4"/>
      <c r="H90" s="5"/>
      <c r="I90" s="4"/>
      <c r="J90" s="5"/>
      <c r="K90" s="4"/>
      <c r="L90" s="5"/>
      <c r="M90" s="4"/>
      <c r="N90" s="5"/>
      <c r="O90" s="4"/>
      <c r="P90" s="5"/>
      <c r="Q90" s="4"/>
      <c r="R90" s="5"/>
      <c r="S90" s="4"/>
    </row>
    <row r="91" spans="1:20" x14ac:dyDescent="0.25">
      <c r="A91" s="1"/>
      <c r="B91" s="1"/>
      <c r="C91" s="1"/>
      <c r="D91" s="1"/>
      <c r="E91" s="1"/>
      <c r="F91" s="1" t="s">
        <v>88</v>
      </c>
      <c r="G91" s="4">
        <v>401.58</v>
      </c>
      <c r="H91" s="5"/>
      <c r="I91" s="4">
        <v>3000</v>
      </c>
      <c r="J91" s="5"/>
      <c r="K91" s="4">
        <f>ROUND((G91-I91),5)</f>
        <v>-2598.42</v>
      </c>
      <c r="L91" s="5"/>
      <c r="M91" s="4">
        <v>401.58</v>
      </c>
      <c r="N91" s="5"/>
      <c r="O91" s="4">
        <v>3000</v>
      </c>
      <c r="P91" s="5"/>
      <c r="Q91" s="4">
        <f>ROUND((M91-O91),5)</f>
        <v>-2598.42</v>
      </c>
      <c r="R91" s="5"/>
      <c r="S91" s="4">
        <v>5000</v>
      </c>
    </row>
    <row r="92" spans="1:20" x14ac:dyDescent="0.25">
      <c r="A92" s="1"/>
      <c r="B92" s="1"/>
      <c r="C92" s="1"/>
      <c r="D92" s="1"/>
      <c r="E92" s="1"/>
      <c r="F92" s="1" t="s">
        <v>89</v>
      </c>
      <c r="G92" s="4">
        <v>13598.15</v>
      </c>
      <c r="H92" s="5"/>
      <c r="I92" s="4">
        <v>12916.65</v>
      </c>
      <c r="J92" s="5"/>
      <c r="K92" s="4">
        <f>ROUND((G92-I92),5)</f>
        <v>681.5</v>
      </c>
      <c r="L92" s="5"/>
      <c r="M92" s="4">
        <v>13598.15</v>
      </c>
      <c r="N92" s="5"/>
      <c r="O92" s="4">
        <v>12916.65</v>
      </c>
      <c r="P92" s="5"/>
      <c r="Q92" s="4">
        <f>ROUND((M92-O92),5)</f>
        <v>681.5</v>
      </c>
      <c r="R92" s="5"/>
      <c r="S92" s="4">
        <v>30999.96</v>
      </c>
    </row>
    <row r="93" spans="1:20" ht="15.75" thickBot="1" x14ac:dyDescent="0.3">
      <c r="A93" s="1"/>
      <c r="B93" s="1"/>
      <c r="C93" s="1"/>
      <c r="D93" s="1"/>
      <c r="E93" s="1"/>
      <c r="F93" s="1" t="s">
        <v>108</v>
      </c>
      <c r="G93" s="8">
        <v>4481.28</v>
      </c>
      <c r="H93" s="5"/>
      <c r="I93" s="8">
        <v>3750</v>
      </c>
      <c r="J93" s="5"/>
      <c r="K93" s="8">
        <f>ROUND((G93-I93),5)</f>
        <v>731.28</v>
      </c>
      <c r="L93" s="5"/>
      <c r="M93" s="8">
        <v>4481.28</v>
      </c>
      <c r="N93" s="5"/>
      <c r="O93" s="8">
        <v>3750</v>
      </c>
      <c r="P93" s="5"/>
      <c r="Q93" s="8">
        <f>ROUND((M93-O93),5)</f>
        <v>731.28</v>
      </c>
      <c r="R93" s="5"/>
      <c r="S93" s="8">
        <v>9000</v>
      </c>
    </row>
    <row r="94" spans="1:20" x14ac:dyDescent="0.25">
      <c r="A94" s="1"/>
      <c r="B94" s="1"/>
      <c r="C94" s="1"/>
      <c r="D94" s="1"/>
      <c r="E94" s="1" t="s">
        <v>90</v>
      </c>
      <c r="F94" s="1"/>
      <c r="G94" s="4">
        <f>ROUND(SUM(G90:G93),5)</f>
        <v>18481.009999999998</v>
      </c>
      <c r="H94" s="5"/>
      <c r="I94" s="4">
        <f>ROUND(SUM(I90:I93),5)</f>
        <v>19666.650000000001</v>
      </c>
      <c r="J94" s="5"/>
      <c r="K94" s="4">
        <f>ROUND((G94-I94),5)</f>
        <v>-1185.6400000000001</v>
      </c>
      <c r="L94" s="5"/>
      <c r="M94" s="4">
        <f>ROUND(SUM(M90:M93),5)</f>
        <v>18481.009999999998</v>
      </c>
      <c r="N94" s="5"/>
      <c r="O94" s="4">
        <f>ROUND(SUM(O90:O93),5)</f>
        <v>19666.650000000001</v>
      </c>
      <c r="P94" s="5"/>
      <c r="Q94" s="4">
        <f>ROUND((M94-O94),5)</f>
        <v>-1185.6400000000001</v>
      </c>
      <c r="R94" s="5"/>
      <c r="S94" s="4">
        <f>ROUND(SUM(S90:S93),5)</f>
        <v>44999.96</v>
      </c>
    </row>
    <row r="95" spans="1:20" x14ac:dyDescent="0.25">
      <c r="A95" s="1"/>
      <c r="B95" s="1"/>
      <c r="C95" s="1"/>
      <c r="D95" s="1"/>
      <c r="E95" s="1" t="s">
        <v>91</v>
      </c>
      <c r="F95" s="1"/>
      <c r="G95" s="4"/>
      <c r="H95" s="5"/>
      <c r="I95" s="4"/>
      <c r="J95" s="5"/>
      <c r="K95" s="4"/>
      <c r="L95" s="5"/>
      <c r="M95" s="4"/>
      <c r="N95" s="5"/>
      <c r="O95" s="4"/>
      <c r="P95" s="5"/>
      <c r="Q95" s="4"/>
      <c r="R95" s="5"/>
      <c r="S95" s="4"/>
    </row>
    <row r="96" spans="1:20" x14ac:dyDescent="0.25">
      <c r="A96" s="1"/>
      <c r="B96" s="1"/>
      <c r="C96" s="1"/>
      <c r="D96" s="1"/>
      <c r="E96" s="1"/>
      <c r="F96" s="1" t="s">
        <v>92</v>
      </c>
      <c r="G96" s="4">
        <f>10643.37+1010.36</f>
        <v>11653.730000000001</v>
      </c>
      <c r="H96" s="5"/>
      <c r="I96" s="4">
        <v>16363.64</v>
      </c>
      <c r="J96" s="5"/>
      <c r="K96" s="4">
        <f>ROUND((G96-I96),5)</f>
        <v>-4709.91</v>
      </c>
      <c r="L96" s="5"/>
      <c r="M96" s="4">
        <v>10643.37</v>
      </c>
      <c r="N96" s="5"/>
      <c r="O96" s="4">
        <v>16363.64</v>
      </c>
      <c r="P96" s="5"/>
      <c r="Q96" s="4">
        <f>ROUND((M96-O96),5)</f>
        <v>-5720.27</v>
      </c>
      <c r="R96" s="5"/>
      <c r="S96" s="4">
        <v>45000</v>
      </c>
    </row>
    <row r="97" spans="1:20" ht="15.75" thickBot="1" x14ac:dyDescent="0.3">
      <c r="A97" s="1"/>
      <c r="B97" s="1"/>
      <c r="C97" s="1"/>
      <c r="D97" s="1"/>
      <c r="E97" s="1"/>
      <c r="F97" s="1" t="s">
        <v>93</v>
      </c>
      <c r="G97" s="6">
        <v>0</v>
      </c>
      <c r="H97" s="5"/>
      <c r="I97" s="6"/>
      <c r="J97" s="5"/>
      <c r="K97" s="6"/>
      <c r="L97" s="5"/>
      <c r="M97" s="6">
        <v>1010.36</v>
      </c>
      <c r="N97" s="5"/>
      <c r="O97" s="6"/>
      <c r="P97" s="5"/>
      <c r="Q97" s="6"/>
      <c r="R97" s="5"/>
      <c r="S97" s="6"/>
    </row>
    <row r="98" spans="1:20" ht="15.75" thickBot="1" x14ac:dyDescent="0.3">
      <c r="A98" s="1"/>
      <c r="B98" s="1"/>
      <c r="C98" s="1"/>
      <c r="D98" s="1"/>
      <c r="E98" s="1" t="s">
        <v>94</v>
      </c>
      <c r="F98" s="1"/>
      <c r="G98" s="9">
        <f>ROUND(SUM(G95:G97),5)</f>
        <v>11653.73</v>
      </c>
      <c r="H98" s="5"/>
      <c r="I98" s="9">
        <f>ROUND(SUM(I95:I97),5)</f>
        <v>16363.64</v>
      </c>
      <c r="J98" s="5"/>
      <c r="K98" s="9">
        <f>ROUND((G98-I98),5)</f>
        <v>-4709.91</v>
      </c>
      <c r="L98" s="5"/>
      <c r="M98" s="9">
        <f>ROUND(SUM(M95:M97),5)</f>
        <v>11653.73</v>
      </c>
      <c r="N98" s="5"/>
      <c r="O98" s="9">
        <f>ROUND(SUM(O95:O97),5)</f>
        <v>16363.64</v>
      </c>
      <c r="P98" s="5"/>
      <c r="Q98" s="9">
        <f>ROUND((M98-O98),5)</f>
        <v>-4709.91</v>
      </c>
      <c r="R98" s="5"/>
      <c r="S98" s="9">
        <f>ROUND(SUM(S95:S97),5)</f>
        <v>45000</v>
      </c>
    </row>
    <row r="99" spans="1:20" ht="15.75" thickBot="1" x14ac:dyDescent="0.3">
      <c r="A99" s="1"/>
      <c r="B99" s="1"/>
      <c r="C99" s="1"/>
      <c r="D99" s="1" t="s">
        <v>95</v>
      </c>
      <c r="E99" s="1"/>
      <c r="F99" s="1"/>
      <c r="G99" s="7">
        <f>ROUND(G17+G27+G43+G58+G64+G76+G89+G94+G98,5)</f>
        <v>4619938.26</v>
      </c>
      <c r="H99" s="5"/>
      <c r="I99" s="7">
        <f>ROUND(I17+I27+I43+I58+I64+I76+I89+I94+I98,5)</f>
        <v>4428226.2275</v>
      </c>
      <c r="J99" s="5"/>
      <c r="K99" s="7">
        <f>ROUND((G99-I99),5)</f>
        <v>191712.0325</v>
      </c>
      <c r="L99" s="5"/>
      <c r="M99" s="7">
        <f>ROUND(M17+M27+M43+M58+M64+M76+M89+M94+M98,5)</f>
        <v>4602932.71</v>
      </c>
      <c r="N99" s="5"/>
      <c r="O99" s="7">
        <f>ROUND(O17+O27+O43+O58+O64+O76+O89+O94+O98,5)</f>
        <v>4344992.84</v>
      </c>
      <c r="P99" s="5"/>
      <c r="Q99" s="7">
        <f>ROUND((M99-O99),5)</f>
        <v>257939.87</v>
      </c>
      <c r="R99" s="5"/>
      <c r="S99" s="7">
        <f>ROUND(S17+S27+S43+S58+S64+S76+S89+S94+S98,5)</f>
        <v>10398757.189999999</v>
      </c>
    </row>
    <row r="100" spans="1:20" x14ac:dyDescent="0.25">
      <c r="A100" s="1"/>
      <c r="B100" s="1" t="s">
        <v>96</v>
      </c>
      <c r="C100" s="1"/>
      <c r="D100" s="1"/>
      <c r="E100" s="1"/>
      <c r="F100" s="1"/>
      <c r="G100" s="4">
        <f>ROUND(G3+G16-G99,5)</f>
        <v>-65100.71</v>
      </c>
      <c r="H100" s="5"/>
      <c r="I100" s="4">
        <f>ROUND(I3+I16-I99,5)</f>
        <v>-21085.84417</v>
      </c>
      <c r="J100" s="5"/>
      <c r="K100" s="4">
        <f>ROUND((G100-I100),5)</f>
        <v>-44014.865830000002</v>
      </c>
      <c r="L100" s="5"/>
      <c r="M100" s="4">
        <f>ROUND(M3+M16-M99,5)</f>
        <v>-58600.71</v>
      </c>
      <c r="N100" s="5"/>
      <c r="O100" s="4">
        <f>ROUND(O3+O16-O99,5)</f>
        <v>21396.01</v>
      </c>
      <c r="P100" s="5"/>
      <c r="Q100" s="4">
        <f>ROUND((M100-O100),5)</f>
        <v>-79996.72</v>
      </c>
      <c r="R100" s="5"/>
      <c r="S100" s="4">
        <f>ROUND(S3+S16-S99,5)</f>
        <v>41963.75</v>
      </c>
    </row>
    <row r="101" spans="1:20" x14ac:dyDescent="0.25">
      <c r="A101" s="1"/>
      <c r="B101" s="1" t="s">
        <v>97</v>
      </c>
      <c r="C101" s="1"/>
      <c r="D101" s="1"/>
      <c r="E101" s="1"/>
      <c r="F101" s="1"/>
      <c r="G101" s="4"/>
      <c r="H101" s="5"/>
      <c r="I101" s="4"/>
      <c r="J101" s="5"/>
      <c r="K101" s="4"/>
      <c r="L101" s="5"/>
      <c r="M101" s="4"/>
      <c r="N101" s="5"/>
      <c r="O101" s="4"/>
      <c r="P101" s="5"/>
      <c r="Q101" s="4"/>
      <c r="R101" s="5"/>
      <c r="S101" s="4"/>
    </row>
    <row r="102" spans="1:20" x14ac:dyDescent="0.25">
      <c r="A102" s="1"/>
      <c r="B102" s="1"/>
      <c r="C102" s="1" t="s">
        <v>98</v>
      </c>
      <c r="D102" s="1"/>
      <c r="E102" s="1"/>
      <c r="F102" s="1"/>
      <c r="G102" s="4"/>
      <c r="H102" s="5"/>
      <c r="I102" s="4"/>
      <c r="J102" s="5"/>
      <c r="K102" s="4"/>
      <c r="L102" s="5"/>
      <c r="M102" s="4"/>
      <c r="N102" s="5"/>
      <c r="O102" s="4"/>
      <c r="P102" s="5"/>
      <c r="Q102" s="4"/>
      <c r="R102" s="5"/>
      <c r="S102" s="4"/>
    </row>
    <row r="103" spans="1:20" x14ac:dyDescent="0.25">
      <c r="A103" s="1"/>
      <c r="B103" s="1"/>
      <c r="C103" s="1"/>
      <c r="D103" s="1" t="s">
        <v>110</v>
      </c>
      <c r="E103" s="1"/>
      <c r="F103" s="1"/>
      <c r="G103" s="4">
        <v>31400</v>
      </c>
      <c r="H103" s="5"/>
      <c r="I103" s="4">
        <v>0</v>
      </c>
      <c r="J103" s="5"/>
      <c r="K103" s="4">
        <f>ROUND((G103-I103),5)</f>
        <v>31400</v>
      </c>
      <c r="L103" s="5"/>
      <c r="M103" s="4">
        <v>31400</v>
      </c>
      <c r="N103" s="5"/>
      <c r="O103" s="4">
        <v>0</v>
      </c>
      <c r="P103" s="5"/>
      <c r="Q103" s="4">
        <f>ROUND((M103-O103),5)</f>
        <v>31400</v>
      </c>
      <c r="R103" s="5"/>
      <c r="S103" s="4">
        <v>0</v>
      </c>
    </row>
    <row r="104" spans="1:20" hidden="1" x14ac:dyDescent="0.25">
      <c r="A104" s="1"/>
      <c r="B104" s="1"/>
      <c r="C104" s="1"/>
      <c r="D104" s="1" t="s">
        <v>99</v>
      </c>
      <c r="E104" s="1"/>
      <c r="F104" s="1"/>
      <c r="G104" s="4">
        <v>0</v>
      </c>
      <c r="H104" s="5"/>
      <c r="I104" s="4">
        <v>0</v>
      </c>
      <c r="J104" s="5"/>
      <c r="K104" s="4">
        <f>ROUND((G104-I104),5)</f>
        <v>0</v>
      </c>
      <c r="L104" s="5"/>
      <c r="M104" s="4">
        <v>0</v>
      </c>
      <c r="N104" s="5"/>
      <c r="O104" s="4">
        <v>0</v>
      </c>
      <c r="P104" s="5"/>
      <c r="Q104" s="4">
        <f>ROUND((M104-O104),5)</f>
        <v>0</v>
      </c>
      <c r="R104" s="5"/>
      <c r="S104" s="4">
        <v>0</v>
      </c>
    </row>
    <row r="105" spans="1:20" x14ac:dyDescent="0.25">
      <c r="A105" s="1"/>
      <c r="B105" s="1"/>
      <c r="C105" s="1"/>
      <c r="D105" s="1" t="s">
        <v>109</v>
      </c>
      <c r="E105" s="1"/>
      <c r="F105" s="1"/>
      <c r="G105" s="4">
        <v>96940</v>
      </c>
      <c r="H105" s="5"/>
      <c r="I105" s="4">
        <v>0</v>
      </c>
      <c r="J105" s="5"/>
      <c r="K105" s="4">
        <f>ROUND((G105-I105),5)</f>
        <v>96940</v>
      </c>
      <c r="L105" s="5"/>
      <c r="M105" s="4">
        <v>96940</v>
      </c>
      <c r="N105" s="5"/>
      <c r="O105" s="4"/>
      <c r="P105" s="5"/>
      <c r="Q105" s="4"/>
      <c r="R105" s="5"/>
      <c r="S105" s="4">
        <v>0</v>
      </c>
    </row>
    <row r="106" spans="1:20" x14ac:dyDescent="0.25">
      <c r="A106" s="1"/>
      <c r="B106" s="1"/>
      <c r="C106" s="1"/>
      <c r="D106" s="1" t="s">
        <v>100</v>
      </c>
      <c r="E106" s="1"/>
      <c r="F106" s="1"/>
      <c r="G106" s="4">
        <v>4050.66</v>
      </c>
      <c r="H106" s="5"/>
      <c r="I106" s="4">
        <v>0</v>
      </c>
      <c r="J106" s="5"/>
      <c r="K106" s="4">
        <f>ROUND((G106-I106),5)</f>
        <v>4050.66</v>
      </c>
      <c r="L106" s="5"/>
      <c r="M106" s="4">
        <v>4050.66</v>
      </c>
      <c r="N106" s="5"/>
      <c r="O106" s="4">
        <v>0</v>
      </c>
      <c r="P106" s="5"/>
      <c r="Q106" s="4">
        <f>ROUND((M106-O106),5)</f>
        <v>4050.66</v>
      </c>
      <c r="R106" s="5"/>
      <c r="S106" s="4">
        <v>0</v>
      </c>
    </row>
    <row r="107" spans="1:20" ht="15.75" thickBot="1" x14ac:dyDescent="0.3">
      <c r="A107" s="1"/>
      <c r="B107" s="1"/>
      <c r="C107" s="1"/>
      <c r="D107" s="1" t="s">
        <v>111</v>
      </c>
      <c r="E107" s="1"/>
      <c r="F107" s="1"/>
      <c r="G107" s="6" t="s">
        <v>111</v>
      </c>
      <c r="H107" s="5"/>
      <c r="I107" s="6" t="s">
        <v>111</v>
      </c>
      <c r="J107" s="5"/>
      <c r="K107" s="6" t="s">
        <v>111</v>
      </c>
      <c r="L107" s="5"/>
      <c r="M107" s="6">
        <v>0</v>
      </c>
      <c r="N107" s="5"/>
      <c r="O107" s="6">
        <v>0</v>
      </c>
      <c r="P107" s="5"/>
      <c r="Q107" s="6">
        <f>ROUND((M107-O107),5)</f>
        <v>0</v>
      </c>
      <c r="R107" s="5"/>
      <c r="S107" s="6" t="s">
        <v>111</v>
      </c>
    </row>
    <row r="108" spans="1:20" ht="15.75" thickBot="1" x14ac:dyDescent="0.3">
      <c r="A108" s="1"/>
      <c r="B108" s="1"/>
      <c r="C108" s="1" t="s">
        <v>101</v>
      </c>
      <c r="D108" s="1"/>
      <c r="E108" s="1"/>
      <c r="F108" s="1"/>
      <c r="G108" s="9">
        <f>ROUND(SUM(G102:G107),5)</f>
        <v>132390.66</v>
      </c>
      <c r="H108" s="5"/>
      <c r="I108" s="9">
        <f>ROUND(SUM(I102:I107),5)</f>
        <v>0</v>
      </c>
      <c r="J108" s="5"/>
      <c r="K108" s="9">
        <f>ROUND((G108-I108),5)</f>
        <v>132390.66</v>
      </c>
      <c r="L108" s="5"/>
      <c r="M108" s="9">
        <f>ROUND(SUM(M102:M107),5)</f>
        <v>132390.66</v>
      </c>
      <c r="N108" s="5"/>
      <c r="O108" s="9">
        <f>ROUND(SUM(O102:O107),5)</f>
        <v>0</v>
      </c>
      <c r="P108" s="5"/>
      <c r="Q108" s="9">
        <f>ROUND((M108-O108),5)</f>
        <v>132390.66</v>
      </c>
      <c r="R108" s="5"/>
      <c r="S108" s="9">
        <f>ROUND(SUM(S102:S107),5)</f>
        <v>0</v>
      </c>
    </row>
    <row r="109" spans="1:20" ht="15.75" thickBot="1" x14ac:dyDescent="0.3">
      <c r="A109" s="1"/>
      <c r="B109" s="1" t="s">
        <v>102</v>
      </c>
      <c r="C109" s="1"/>
      <c r="D109" s="1"/>
      <c r="E109" s="1"/>
      <c r="F109" s="1"/>
      <c r="G109" s="9">
        <f>ROUND(G101-G108,5)</f>
        <v>-132390.66</v>
      </c>
      <c r="H109" s="5"/>
      <c r="I109" s="9">
        <f>ROUND(I101-I108,5)</f>
        <v>0</v>
      </c>
      <c r="J109" s="5"/>
      <c r="K109" s="9">
        <f>ROUND((G109-I109),5)</f>
        <v>-132390.66</v>
      </c>
      <c r="L109" s="5"/>
      <c r="M109" s="9">
        <f>ROUND(M101-M108,5)</f>
        <v>-132390.66</v>
      </c>
      <c r="N109" s="5"/>
      <c r="O109" s="9">
        <f>ROUND(O101-O108,5)</f>
        <v>0</v>
      </c>
      <c r="P109" s="5"/>
      <c r="Q109" s="9">
        <f>ROUND((M109-O109),5)</f>
        <v>-132390.66</v>
      </c>
      <c r="R109" s="5"/>
      <c r="S109" s="9">
        <f>ROUND(S101-S108,5)</f>
        <v>0</v>
      </c>
    </row>
    <row r="110" spans="1:20" s="11" customFormat="1" ht="12" thickBot="1" x14ac:dyDescent="0.25">
      <c r="A110" s="1" t="s">
        <v>103</v>
      </c>
      <c r="B110" s="1"/>
      <c r="C110" s="1"/>
      <c r="D110" s="1"/>
      <c r="E110" s="1"/>
      <c r="F110" s="1"/>
      <c r="G110" s="10">
        <f>ROUND(G100+G109,5)</f>
        <v>-197491.37</v>
      </c>
      <c r="H110" s="1"/>
      <c r="I110" s="10">
        <f>ROUND(I100+I109,5)</f>
        <v>-21085.84417</v>
      </c>
      <c r="J110" s="1"/>
      <c r="K110" s="10">
        <f>ROUND((G110-I110),5)</f>
        <v>-176405.52583</v>
      </c>
      <c r="L110" s="1"/>
      <c r="M110" s="10">
        <f>ROUND(M100+M109,5)</f>
        <v>-190991.37</v>
      </c>
      <c r="N110" s="1"/>
      <c r="O110" s="10">
        <f>ROUND(O100+O109,5)</f>
        <v>21396.01</v>
      </c>
      <c r="P110" s="1"/>
      <c r="Q110" s="10">
        <f>ROUND((M110-O110),5)</f>
        <v>-212387.38</v>
      </c>
      <c r="R110" s="1"/>
      <c r="S110" s="10">
        <f>ROUND(S100+S109,5)</f>
        <v>41963.75</v>
      </c>
      <c r="T110" s="21"/>
    </row>
    <row r="111" spans="1:20" ht="15.75" thickTop="1" x14ac:dyDescent="0.25"/>
    <row r="112" spans="1:20" x14ac:dyDescent="0.25">
      <c r="G112" s="18" t="s">
        <v>111</v>
      </c>
      <c r="I112" s="17" t="s">
        <v>111</v>
      </c>
      <c r="K112" s="17" t="s">
        <v>111</v>
      </c>
      <c r="S112" s="17" t="s">
        <v>111</v>
      </c>
    </row>
    <row r="114" spans="7:19" x14ac:dyDescent="0.25">
      <c r="G114" s="18" t="s">
        <v>111</v>
      </c>
      <c r="I114" s="18" t="s">
        <v>111</v>
      </c>
      <c r="K114" s="18" t="s">
        <v>111</v>
      </c>
      <c r="S114" s="18" t="s">
        <v>111</v>
      </c>
    </row>
  </sheetData>
  <pageMargins left="0.7" right="0.7" top="0.75" bottom="0.75" header="0.1" footer="0.3"/>
  <pageSetup orientation="portrait" horizontalDpi="300" verticalDpi="300" r:id="rId1"/>
  <headerFooter>
    <oddHeader>&amp;L&amp;"Arial,Bold"&amp;8 8:16 AM
&amp;"Arial,Bold"&amp;8 12/30/19
&amp;"Arial,Bold"&amp;8 Accrual Basis&amp;C&amp;"Arial,Bold"&amp;12 Centennial Place Academy, Inc
&amp;"Arial,Bold"&amp;14 Profit &amp;&amp; Loss Budget Performance
&amp;"Arial,Bold"&amp;10 July through November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Right Networks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Pressas</dc:creator>
  <cp:lastModifiedBy>Steven Pressas</cp:lastModifiedBy>
  <dcterms:created xsi:type="dcterms:W3CDTF">2019-12-30T13:16:11Z</dcterms:created>
  <dcterms:modified xsi:type="dcterms:W3CDTF">2020-01-02T15:15:00Z</dcterms:modified>
</cp:coreProperties>
</file>